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78.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3.xml" ContentType="application/vnd.openxmlformats-officedocument.spreadsheetml.revisionLog+xml"/>
  <Override PartName="/xl/revisions/revisionLog13.xml" ContentType="application/vnd.openxmlformats-officedocument.spreadsheetml.revisionLog+xml"/>
  <Override PartName="/xl/revisions/revisionLog11.xml" ContentType="application/vnd.openxmlformats-officedocument.spreadsheetml.revisionLog+xml"/>
  <Override PartName="/xl/revisions/revisionLog36.xml" ContentType="application/vnd.openxmlformats-officedocument.spreadsheetml.revisionLog+xml"/>
  <Override PartName="/xl/revisions/revisionLog12.xml" ContentType="application/vnd.openxmlformats-officedocument.spreadsheetml.revisionLog+xml"/>
  <Override PartName="/xl/revisions/revisionLog39.xml" ContentType="application/vnd.openxmlformats-officedocument.spreadsheetml.revisionLog+xml"/>
  <Override PartName="/xl/revisions/revisionLog44.xml" ContentType="application/vnd.openxmlformats-officedocument.spreadsheetml.revisionLog+xml"/>
  <Override PartName="/xl/revisions/revisionLog57.xml" ContentType="application/vnd.openxmlformats-officedocument.spreadsheetml.revisionLog+xml"/>
  <Override PartName="/xl/revisions/revisionLog62.xml" ContentType="application/vnd.openxmlformats-officedocument.spreadsheetml.revisionLog+xml"/>
  <Override PartName="/xl/revisions/revisionLog31.xml" ContentType="application/vnd.openxmlformats-officedocument.spreadsheetml.revisionLog+xml"/>
  <Override PartName="/xl/revisions/revisionLog47.xml" ContentType="application/vnd.openxmlformats-officedocument.spreadsheetml.revisionLog+xml"/>
  <Override PartName="/xl/revisions/revisionLog51.xml" ContentType="application/vnd.openxmlformats-officedocument.spreadsheetml.revisionLog+xml"/>
  <Override PartName="/xl/revisions/revisionLog70.xml" ContentType="application/vnd.openxmlformats-officedocument.spreadsheetml.revisionLog+xml"/>
  <Override PartName="/xl/revisions/revisionLog7.xml" ContentType="application/vnd.openxmlformats-officedocument.spreadsheetml.revisionLog+xml"/>
  <Override PartName="/xl/revisions/revisionLog65.xml" ContentType="application/vnd.openxmlformats-officedocument.spreadsheetml.revisionLog+xml"/>
  <Override PartName="/xl/revisions/revisionLog15.xml" ContentType="application/vnd.openxmlformats-officedocument.spreadsheetml.revisionLog+xml"/>
  <Override PartName="/xl/revisions/revisionLog2.xml" ContentType="application/vnd.openxmlformats-officedocument.spreadsheetml.revisionLog+xml"/>
  <Override PartName="/xl/revisions/revisionLog26.xml" ContentType="application/vnd.openxmlformats-officedocument.spreadsheetml.revisionLog+xml"/>
  <Override PartName="/xl/revisions/revisionLog1111.xml" ContentType="application/vnd.openxmlformats-officedocument.spreadsheetml.revisionLog+xml"/>
  <Override PartName="/xl/revisions/revisionLog29.xml" ContentType="application/vnd.openxmlformats-officedocument.spreadsheetml.revisionLog+xml"/>
  <Override PartName="/xl/revisions/revisionLog34.xml" ContentType="application/vnd.openxmlformats-officedocument.spreadsheetml.revisionLog+xml"/>
  <Override PartName="/xl/revisions/revisionLog50.xml" ContentType="application/vnd.openxmlformats-officedocument.spreadsheetml.revisionLog+xml"/>
  <Override PartName="/xl/revisions/revisionLog52.xml" ContentType="application/vnd.openxmlformats-officedocument.spreadsheetml.revisionLog+xml"/>
  <Override PartName="/xl/revisions/revisionLog68.xml" ContentType="application/vnd.openxmlformats-officedocument.spreadsheetml.revisionLog+xml"/>
  <Override PartName="/xl/revisions/revisionLog73.xml" ContentType="application/vnd.openxmlformats-officedocument.spreadsheetml.revisionLog+xml"/>
  <Override PartName="/xl/revisions/revisionLog21.xml" ContentType="application/vnd.openxmlformats-officedocument.spreadsheetml.revisionLog+xml"/>
  <Override PartName="/xl/revisions/revisionLog37.xml" ContentType="application/vnd.openxmlformats-officedocument.spreadsheetml.revisionLog+xml"/>
  <Override PartName="/xl/revisions/revisionLog42.xml" ContentType="application/vnd.openxmlformats-officedocument.spreadsheetml.revisionLog+xml"/>
  <Override PartName="/xl/revisions/revisionLog60.xml" ContentType="application/vnd.openxmlformats-officedocument.spreadsheetml.revisionLog+xml"/>
  <Override PartName="/xl/revisions/revisionLog5.xml" ContentType="application/vnd.openxmlformats-officedocument.spreadsheetml.revisionLog+xml"/>
  <Override PartName="/xl/revisions/revisionLog55.xml" ContentType="application/vnd.openxmlformats-officedocument.spreadsheetml.revisionLog+xml"/>
  <Override PartName="/xl/revisions/revisionLog76.xml" ContentType="application/vnd.openxmlformats-officedocument.spreadsheetml.revisionLog+xml"/>
  <Override PartName="/xl/revisions/revisionLog18.xml" ContentType="application/vnd.openxmlformats-officedocument.spreadsheetml.revisionLog+xml"/>
  <Override PartName="/xl/revisions/revisionLog10.xml" ContentType="application/vnd.openxmlformats-officedocument.spreadsheetml.revisionLog+xml"/>
  <Override PartName="/xl/revisions/revisionLog28.xml" ContentType="application/vnd.openxmlformats-officedocument.spreadsheetml.revisionLog+xml"/>
  <Override PartName="/xl/revisions/revisionLog41.xml" ContentType="application/vnd.openxmlformats-officedocument.spreadsheetml.revisionLog+xml"/>
  <Override PartName="/xl/revisions/revisionLog49.xml" ContentType="application/vnd.openxmlformats-officedocument.spreadsheetml.revisionLog+xml"/>
  <Override PartName="/xl/revisions/revisionLog54.xml" ContentType="application/vnd.openxmlformats-officedocument.spreadsheetml.revisionLog+xml"/>
  <Override PartName="/xl/revisions/revisionLog59.xml" ContentType="application/vnd.openxmlformats-officedocument.spreadsheetml.revisionLog+xml"/>
  <Override PartName="/xl/revisions/revisionLog67.xml" ContentType="application/vnd.openxmlformats-officedocument.spreadsheetml.revisionLog+xml"/>
  <Override PartName="/xl/revisions/revisionLog72.xml" ContentType="application/vnd.openxmlformats-officedocument.spreadsheetml.revisionLog+xml"/>
  <Override PartName="/xl/revisions/revisionLog75.xml" ContentType="application/vnd.openxmlformats-officedocument.spreadsheetml.revisionLog+xml"/>
  <Override PartName="/xl/revisions/revisionLog17.xml" ContentType="application/vnd.openxmlformats-officedocument.spreadsheetml.revisionLog+xml"/>
  <Override PartName="/xl/revisions/revisionLog110.xml" ContentType="application/vnd.openxmlformats-officedocument.spreadsheetml.revisionLog+xml"/>
  <Override PartName="/xl/revisions/revisionLog24.xml" ContentType="application/vnd.openxmlformats-officedocument.spreadsheetml.revisionLog+xml"/>
  <Override PartName="/xl/revisions/revisionLog27.xml" ContentType="application/vnd.openxmlformats-officedocument.spreadsheetml.revisionLog+xml"/>
  <Override PartName="/xl/revisions/revisionLog32.xml" ContentType="application/vnd.openxmlformats-officedocument.spreadsheetml.revisionLog+xml"/>
  <Override PartName="/xl/revisions/revisionLog40.xml" ContentType="application/vnd.openxmlformats-officedocument.spreadsheetml.revisionLog+xml"/>
  <Override PartName="/xl/revisions/revisionLog45.xml" ContentType="application/vnd.openxmlformats-officedocument.spreadsheetml.revisionLog+xml"/>
  <Override PartName="/xl/revisions/revisionLog112.xml" ContentType="application/vnd.openxmlformats-officedocument.spreadsheetml.revisionLog+xml"/>
  <Override PartName="/xl/revisions/revisionLog58.xml" ContentType="application/vnd.openxmlformats-officedocument.spreadsheetml.revisionLog+xml"/>
  <Override PartName="/xl/revisions/revisionLog63.xml" ContentType="application/vnd.openxmlformats-officedocument.spreadsheetml.revisionLog+xml"/>
  <Override PartName="/xl/revisions/revisionLog71.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8.xml" ContentType="application/vnd.openxmlformats-officedocument.spreadsheetml.revisionLog+xml"/>
  <Override PartName="/xl/revisions/revisionLog48.xml" ContentType="application/vnd.openxmlformats-officedocument.spreadsheetml.revisionLog+xml"/>
  <Override PartName="/xl/revisions/revisionLog66.xml" ContentType="application/vnd.openxmlformats-officedocument.spreadsheetml.revisionLog+xml"/>
  <Override PartName="/xl/revisions/revisionLog74.xml" ContentType="application/vnd.openxmlformats-officedocument.spreadsheetml.revisionLog+xml"/>
  <Override PartName="/xl/revisions/revisionLog3.xml" ContentType="application/vnd.openxmlformats-officedocument.spreadsheetml.revisionLog+xml"/>
  <Override PartName="/xl/revisions/revisionLog121.xml" ContentType="application/vnd.openxmlformats-officedocument.spreadsheetml.revisionLog+xml"/>
  <Override PartName="/xl/revisions/revisionLog16.xml" ContentType="application/vnd.openxmlformats-officedocument.spreadsheetml.revisionLog+xml"/>
  <Override PartName="/xl/revisions/revisionLog22.xml" ContentType="application/vnd.openxmlformats-officedocument.spreadsheetml.revisionLog+xml"/>
  <Override PartName="/xl/revisions/revisionLog30.xml" ContentType="application/vnd.openxmlformats-officedocument.spreadsheetml.revisionLog+xml"/>
  <Override PartName="/xl/revisions/revisionLog35.xml" ContentType="application/vnd.openxmlformats-officedocument.spreadsheetml.revisionLog+xml"/>
  <Override PartName="/xl/revisions/revisionLog43.xml" ContentType="application/vnd.openxmlformats-officedocument.spreadsheetml.revisionLog+xml"/>
  <Override PartName="/xl/revisions/revisionLog53.xml" ContentType="application/vnd.openxmlformats-officedocument.spreadsheetml.revisionLog+xml"/>
  <Override PartName="/xl/revisions/revisionLog61.xml" ContentType="application/vnd.openxmlformats-officedocument.spreadsheetml.revisionLog+xml"/>
  <Override PartName="/xl/revisions/revisionLog19.xml" ContentType="application/vnd.openxmlformats-officedocument.spreadsheetml.revisionLog+xml"/>
  <Override PartName="/xl/revisions/revisionLog38.xml" ContentType="application/vnd.openxmlformats-officedocument.spreadsheetml.revisionLog+xml"/>
  <Override PartName="/xl/revisions/revisionLog14.xml" ContentType="application/vnd.openxmlformats-officedocument.spreadsheetml.revisionLog+xml"/>
  <Override PartName="/xl/revisions/revisionLog56.xml" ContentType="application/vnd.openxmlformats-officedocument.spreadsheetml.revisionLog+xml"/>
  <Override PartName="/xl/revisions/revisionLog64.xml" ContentType="application/vnd.openxmlformats-officedocument.spreadsheetml.revisionLog+xml"/>
  <Override PartName="/xl/revisions/revisionLog69.xml" ContentType="application/vnd.openxmlformats-officedocument.spreadsheetml.revisionLog+xml"/>
  <Override PartName="/xl/revisions/revisionLog77.xml" ContentType="application/vnd.openxmlformats-officedocument.spreadsheetml.revisionLog+xml"/>
  <Override PartName="/xl/revisions/revisionLog111.xml" ContentType="application/vnd.openxmlformats-officedocument.spreadsheetml.revisionLog+xml"/>
  <Override PartName="/xl/revisions/revisionLog6.xml" ContentType="application/vnd.openxmlformats-officedocument.spreadsheetml.revisionLog+xml"/>
  <Override PartName="/xl/revisions/revisionLog141.xml" ContentType="application/vnd.openxmlformats-officedocument.spreadsheetml.revisionLog+xml"/>
  <Override PartName="/xl/revisions/revisionLog20.xml" ContentType="application/vnd.openxmlformats-officedocument.spreadsheetml.revisionLog+xml"/>
  <Override PartName="/xl/revisions/revisionLog25.xml" ContentType="application/vnd.openxmlformats-officedocument.spreadsheetml.revisionLog+xml"/>
  <Override PartName="/xl/revisions/revisionLog33.xml" ContentType="application/vnd.openxmlformats-officedocument.spreadsheetml.revisionLog+xml"/>
  <Override PartName="/xl/revisions/revisionLog46.xml" ContentType="application/vnd.openxmlformats-officedocument.spreadsheetml.revisionLog+xml"/>
  <Override PartName="/xl/revisions/revisionLog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65" yWindow="5685" windowWidth="18960" windowHeight="6480" tabRatio="518"/>
  </bookViews>
  <sheets>
    <sheet name="на 01.05.2017" sheetId="1" r:id="rId1"/>
  </sheets>
  <definedNames>
    <definedName name="_xlnm._FilterDatabase" localSheetId="0" hidden="1">'на 01.05.2017'!$A$7:$K$385</definedName>
    <definedName name="Z_0005951B_56A8_4F75_9731_3C8A24CD1AB5_.wvu.FilterData" localSheetId="0" hidden="1">'на 01.05.2017'!$A$7:$K$385</definedName>
    <definedName name="Z_0217F586_7BE2_4803_B88F_1646729DF76E_.wvu.FilterData" localSheetId="0" hidden="1">'на 01.05.2017'!$A$7:$K$385</definedName>
    <definedName name="Z_02D2F435_66DA_468E_987B_F2AECDDD4E3B_.wvu.FilterData" localSheetId="0" hidden="1">'на 01.05.2017'!$A$7:$K$385</definedName>
    <definedName name="Z_040F7A53_882C_426B_A971_3BA4E7F819F6_.wvu.FilterData" localSheetId="0" hidden="1">'на 01.05.2017'!$A$7:$H$128</definedName>
    <definedName name="Z_05716ABD_418C_4DA4_AC8A_C2D9BFCD057A_.wvu.FilterData" localSheetId="0" hidden="1">'на 01.05.2017'!$A$7:$K$385</definedName>
    <definedName name="Z_05C1E2BB_B583_44DD_A8AC_FBF87A053735_.wvu.FilterData" localSheetId="0" hidden="1">'на 01.05.2017'!$A$7:$H$128</definedName>
    <definedName name="Z_05C9DD0B_EBEE_40E7_A642_8B2CDCC810BA_.wvu.FilterData" localSheetId="0" hidden="1">'на 01.05.2017'!$A$7:$H$128</definedName>
    <definedName name="Z_0623BA59_06E0_47C4_A9E0_EFF8949456C2_.wvu.FilterData" localSheetId="0" hidden="1">'на 01.05.2017'!$A$7:$H$128</definedName>
    <definedName name="Z_0644E522_2545_474C_824A_2ED6C2798897_.wvu.FilterData" localSheetId="0" hidden="1">'на 01.05.2017'!$A$7:$K$385</definedName>
    <definedName name="Z_071188D9_4773_41E2_8227_482316F94E22_.wvu.FilterData" localSheetId="0" hidden="1">'на 01.05.2017'!$A$7:$K$385</definedName>
    <definedName name="Z_076157D9_97A7_4D47_8780_D3B408E54324_.wvu.FilterData" localSheetId="0" hidden="1">'на 01.05.2017'!$A$7:$K$385</definedName>
    <definedName name="Z_079216EF_F396_45DE_93AA_DF26C49F532F_.wvu.FilterData" localSheetId="0" hidden="1">'на 01.05.2017'!$A$7:$H$128</definedName>
    <definedName name="Z_081D092E_BCFD_434D_99DD_F262EBF81A7D_.wvu.FilterData" localSheetId="0" hidden="1">'на 01.05.2017'!$A$7:$H$128</definedName>
    <definedName name="Z_081D1E71_FAB1_490F_8347_4363E467A6B8_.wvu.FilterData" localSheetId="0" hidden="1">'на 01.05.2017'!$A$7:$K$385</definedName>
    <definedName name="Z_09665491_2447_4ACE_847B_4452B60F2DF2_.wvu.FilterData" localSheetId="0" hidden="1">'на 01.05.2017'!$A$7:$K$385</definedName>
    <definedName name="Z_09EDEF91_2CA5_4F56_B67B_9D290C461670_.wvu.FilterData" localSheetId="0" hidden="1">'на 01.05.2017'!$A$7:$H$128</definedName>
    <definedName name="Z_0A10B2C2_8811_4514_A02D_EDC7436B6D07_.wvu.FilterData" localSheetId="0" hidden="1">'на 01.05.2017'!$A$7:$K$385</definedName>
    <definedName name="Z_0AC3FA68_E0C8_4657_AD81_AF6345EA501C_.wvu.FilterData" localSheetId="0" hidden="1">'на 01.05.2017'!$A$7:$H$128</definedName>
    <definedName name="Z_0B579593_C56D_4394_91C1_F024BBE56EB1_.wvu.FilterData" localSheetId="0" hidden="1">'на 01.05.2017'!$A$7:$H$128</definedName>
    <definedName name="Z_0BC55D76_817D_4871_ADFD_780685E85798_.wvu.FilterData" localSheetId="0" hidden="1">'на 01.05.2017'!$A$7:$K$385</definedName>
    <definedName name="Z_0C6B39CB_8BE2_4437_B7EF_2B863FB64A7A_.wvu.FilterData" localSheetId="0" hidden="1">'на 01.05.2017'!$A$7:$H$128</definedName>
    <definedName name="Z_0C81132D_0EFB_424B_A2C0_D694846C9416_.wvu.FilterData" localSheetId="0" hidden="1">'на 01.05.2017'!$A$7:$K$385</definedName>
    <definedName name="Z_0C8C20D3_1DCE_4FE1_95B1_F35D8D398254_.wvu.FilterData" localSheetId="0" hidden="1">'на 01.05.2017'!$A$7:$H$128</definedName>
    <definedName name="Z_0CC9441C_88E9_46D0_951D_A49C84EDA8CE_.wvu.FilterData" localSheetId="0" hidden="1">'на 01.05.2017'!$A$7:$K$385</definedName>
    <definedName name="Z_0CCCFAED_79CE_4449_BC23_D60C794B65C2_.wvu.FilterData" localSheetId="0" hidden="1">'на 01.05.2017'!$A$7:$K$385</definedName>
    <definedName name="Z_0CCCFAED_79CE_4449_BC23_D60C794B65C2_.wvu.PrintArea" localSheetId="0" hidden="1">'на 01.05.2017'!$A$1:$K$179</definedName>
    <definedName name="Z_0CCCFAED_79CE_4449_BC23_D60C794B65C2_.wvu.PrintTitles" localSheetId="0" hidden="1">'на 01.05.2017'!$5:$8</definedName>
    <definedName name="Z_0CF3E93E_60F6_45C8_AD33_C2CE08831546_.wvu.FilterData" localSheetId="0" hidden="1">'на 01.05.2017'!$A$7:$H$128</definedName>
    <definedName name="Z_0D69C398_7947_4D78_B1FE_A2A25AB79E10_.wvu.FilterData" localSheetId="0" hidden="1">'на 01.05.2017'!$A$7:$K$385</definedName>
    <definedName name="Z_0D7F5190_D20E_42FD_AD77_53CB309C7272_.wvu.FilterData" localSheetId="0" hidden="1">'на 01.05.2017'!$A$7:$H$128</definedName>
    <definedName name="Z_0E6786D8_AC3A_48D5_9AD7_4E7485DB6D9C_.wvu.FilterData" localSheetId="0" hidden="1">'на 01.05.2017'!$A$7:$H$128</definedName>
    <definedName name="Z_105D23B5_3830_4B2C_A4D4_FBFBD3BEFB9C_.wvu.FilterData" localSheetId="0" hidden="1">'на 01.05.2017'!$A$7:$H$128</definedName>
    <definedName name="Z_113A0779_204C_451B_8401_73E507046130_.wvu.FilterData" localSheetId="0" hidden="1">'на 01.05.2017'!$A$7:$K$385</definedName>
    <definedName name="Z_11EBBD1F_0821_4763_A781_80F95B559C64_.wvu.FilterData" localSheetId="0" hidden="1">'на 01.05.2017'!$A$7:$K$385</definedName>
    <definedName name="Z_12397037_6208_4B36_BC95_11438284A9DE_.wvu.FilterData" localSheetId="0" hidden="1">'на 01.05.2017'!$A$7:$H$128</definedName>
    <definedName name="Z_130C16AD_E930_4810_BDF0_A6DD3A87B8D5_.wvu.FilterData" localSheetId="0" hidden="1">'на 01.05.2017'!$A$7:$K$385</definedName>
    <definedName name="Z_1315266B_953C_4E7F_B538_74B6DF400647_.wvu.FilterData" localSheetId="0" hidden="1">'на 01.05.2017'!$A$7:$H$128</definedName>
    <definedName name="Z_132984D2_035C_4C6F_8087_28C1188A76E6_.wvu.FilterData" localSheetId="0" hidden="1">'на 01.05.2017'!$A$7:$K$385</definedName>
    <definedName name="Z_13E7ADA2_058C_4412_9AEA_31547694DD5C_.wvu.FilterData" localSheetId="0" hidden="1">'на 01.05.2017'!$A$7:$H$128</definedName>
    <definedName name="Z_1474826F_81A7_45CE_9E32_539008BC6006_.wvu.FilterData" localSheetId="0" hidden="1">'на 01.05.2017'!$A$7:$K$385</definedName>
    <definedName name="Z_1539101F_31E9_4994_A34D_436B2BB1B73C_.wvu.FilterData" localSheetId="0" hidden="1">'на 01.05.2017'!$A$7:$K$385</definedName>
    <definedName name="Z_158130B9_9537_4E7D_AC4C_ED389C9B13A6_.wvu.FilterData" localSheetId="0" hidden="1">'на 01.05.2017'!$A$7:$K$385</definedName>
    <definedName name="Z_15AF9AFF_36E4_41C3_A9EA_A83C0A87FA00_.wvu.FilterData" localSheetId="0" hidden="1">'на 01.05.2017'!$A$7:$K$385</definedName>
    <definedName name="Z_16533C21_4A9A_450C_8A94_553B88C3A9CF_.wvu.FilterData" localSheetId="0" hidden="1">'на 01.05.2017'!$A$7:$H$128</definedName>
    <definedName name="Z_1682CF4C_6BE2_4E45_A613_382D117E51BF_.wvu.FilterData" localSheetId="0" hidden="1">'на 01.05.2017'!$A$7:$K$385</definedName>
    <definedName name="Z_168FD5D4_D13B_47B9_8E56_61C627E3620F_.wvu.FilterData" localSheetId="0" hidden="1">'на 01.05.2017'!$A$7:$H$128</definedName>
    <definedName name="Z_169B516E_654F_469D_A8A0_69AB59FA498D_.wvu.FilterData" localSheetId="0" hidden="1">'на 01.05.2017'!$A$7:$K$385</definedName>
    <definedName name="Z_176FBEC7_B2AF_4702_A894_382F81F9ECF6_.wvu.FilterData" localSheetId="0" hidden="1">'на 01.05.2017'!$A$7:$H$128</definedName>
    <definedName name="Z_17AEC02B_67B1_483A_97D2_C1C6DFD21518_.wvu.FilterData" localSheetId="0" hidden="1">'на 01.05.2017'!$A$7:$K$385</definedName>
    <definedName name="Z_1902C2E4_C521_44EB_B934_0EBD6E871DD8_.wvu.FilterData" localSheetId="0" hidden="1">'на 01.05.2017'!$A$7:$K$385</definedName>
    <definedName name="Z_191D2631_8F19_4FC0_96A1_F397D331A068_.wvu.FilterData" localSheetId="0" hidden="1">'на 01.05.2017'!$A$7:$K$385</definedName>
    <definedName name="Z_19510E6E_7565_4AC2_BCB4_A345501456B6_.wvu.FilterData" localSheetId="0" hidden="1">'на 01.05.2017'!$A$7:$H$128</definedName>
    <definedName name="Z_19E5B318_3123_4687_A10B_72F3BDA9A599_.wvu.FilterData" localSheetId="0" hidden="1">'на 01.05.2017'!$A$7:$K$385</definedName>
    <definedName name="Z_1ADD4354_436F_41C7_AFD6_B73FA2D9BC20_.wvu.FilterData" localSheetId="0" hidden="1">'на 01.05.2017'!$A$7:$K$385</definedName>
    <definedName name="Z_1B413C41_F5DB_4793_803B_D278F6A0BE2C_.wvu.FilterData" localSheetId="0" hidden="1">'на 01.05.2017'!$A$7:$K$385</definedName>
    <definedName name="Z_1B943BCB_9609_428B_963E_E25F01748D7C_.wvu.FilterData" localSheetId="0" hidden="1">'на 01.05.2017'!$A$7:$K$385</definedName>
    <definedName name="Z_1BA0A829_1467_4894_A294_9BFD1EA8F94D_.wvu.FilterData" localSheetId="0" hidden="1">'на 01.05.2017'!$A$7:$K$385</definedName>
    <definedName name="Z_1C384A54_E3F0_4C1E_862E_6CD9154B364F_.wvu.FilterData" localSheetId="0" hidden="1">'на 01.05.2017'!$A$7:$K$385</definedName>
    <definedName name="Z_1C3DF549_BEC3_47F7_8F0B_A96D42597ECF_.wvu.FilterData" localSheetId="0" hidden="1">'на 01.05.2017'!$A$7:$H$128</definedName>
    <definedName name="Z_1C681B2A_8932_44D9_BF50_EA5DBCC10436_.wvu.FilterData" localSheetId="0" hidden="1">'на 01.05.2017'!$A$7:$H$128</definedName>
    <definedName name="Z_1CB5C523_AFA5_43A8_9C28_9F12CFE5BE65_.wvu.FilterData" localSheetId="0" hidden="1">'на 01.05.2017'!$A$7:$K$385</definedName>
    <definedName name="Z_1CEF9102_6C60_416B_8820_19DA6CA2FF8F_.wvu.FilterData" localSheetId="0" hidden="1">'на 01.05.2017'!$A$7:$K$385</definedName>
    <definedName name="Z_1D2C2901_70D8_494F_B885_AA5F7F9A1D2E_.wvu.FilterData" localSheetId="0" hidden="1">'на 01.05.2017'!$A$7:$K$385</definedName>
    <definedName name="Z_1F274A4D_4DCC_44CA_A1BD_90B7EE180486_.wvu.FilterData" localSheetId="0" hidden="1">'на 01.05.2017'!$A$7:$H$128</definedName>
    <definedName name="Z_1F6B5B08_FAE9_43CF_A27B_EE7ACD6D4DF6_.wvu.FilterData" localSheetId="0" hidden="1">'на 01.05.2017'!$A$7:$K$385</definedName>
    <definedName name="Z_1F885BC0_FA2D_45E9_BC66_C7BA68F6529B_.wvu.FilterData" localSheetId="0" hidden="1">'на 01.05.2017'!$A$7:$K$385</definedName>
    <definedName name="Z_1FF678B1_7F2B_4362_81E7_D3C79ED64B95_.wvu.FilterData" localSheetId="0" hidden="1">'на 01.05.2017'!$A$7:$H$128</definedName>
    <definedName name="Z_216AEA56_C079_4104_83C7_B22F3C2C4895_.wvu.FilterData" localSheetId="0" hidden="1">'на 01.05.2017'!$A$7:$H$128</definedName>
    <definedName name="Z_2181C7D4_AA52_40AC_A808_5D532F9A4DB9_.wvu.FilterData" localSheetId="0" hidden="1">'на 01.05.2017'!$A$7:$H$128</definedName>
    <definedName name="Z_222CB208_6EE7_4ACF_9056_A80606B8DEAE_.wvu.FilterData" localSheetId="0" hidden="1">'на 01.05.2017'!$A$7:$K$385</definedName>
    <definedName name="Z_22A3361C_6866_4206_B8FA_E848438D95B8_.wvu.FilterData" localSheetId="0" hidden="1">'на 01.05.2017'!$A$7:$H$128</definedName>
    <definedName name="Z_23D71F5A_A534_4F07_942A_44ED3D76C570_.wvu.FilterData" localSheetId="0" hidden="1">'на 01.05.2017'!$A$7:$K$385</definedName>
    <definedName name="Z_246D425F_E7DE_4F74_93E1_1CA6487BB7AF_.wvu.FilterData" localSheetId="0" hidden="1">'на 01.05.2017'!$A$7:$K$385</definedName>
    <definedName name="Z_24860D1B_9CB0_4DBB_9F9A_A7B23A9FBD9E_.wvu.FilterData" localSheetId="0" hidden="1">'на 01.05.2017'!$A$7:$K$385</definedName>
    <definedName name="Z_24D1D1DF_90B3_41D1_82E1_05DE887CC58D_.wvu.FilterData" localSheetId="0" hidden="1">'на 01.05.2017'!$A$7:$H$128</definedName>
    <definedName name="Z_24E5C1BC_322C_4FEF_B964_F0DCC04482C1_.wvu.Cols" localSheetId="0" hidden="1">'на 01.05.2017'!#REF!,'на 01.05.2017'!#REF!</definedName>
    <definedName name="Z_24E5C1BC_322C_4FEF_B964_F0DCC04482C1_.wvu.FilterData" localSheetId="0" hidden="1">'на 01.05.2017'!$A$7:$H$128</definedName>
    <definedName name="Z_24E5C1BC_322C_4FEF_B964_F0DCC04482C1_.wvu.Rows" localSheetId="0" hidden="1">'на 01.05.2017'!#REF!</definedName>
    <definedName name="Z_25DD804F_4FCB_49C0_B290_F226E6C8FC4D_.wvu.FilterData" localSheetId="0" hidden="1">'на 01.05.2017'!$A$7:$K$385</definedName>
    <definedName name="Z_26E7CD7D_71FD_4075_B268_E6444384CE7D_.wvu.FilterData" localSheetId="0" hidden="1">'на 01.05.2017'!$A$7:$H$128</definedName>
    <definedName name="Z_2751B79E_F60F_449F_9B1A_ED01F0EE4A3F_.wvu.FilterData" localSheetId="0" hidden="1">'на 01.05.2017'!$A$7:$K$385</definedName>
    <definedName name="Z_28008BE5_0693_468D_890E_2AE562EDDFCA_.wvu.FilterData" localSheetId="0" hidden="1">'на 01.05.2017'!$A$7:$H$128</definedName>
    <definedName name="Z_282F013D_E5B1_4C17_8727_7949891CEFC8_.wvu.FilterData" localSheetId="0" hidden="1">'на 01.05.2017'!$A$7:$K$385</definedName>
    <definedName name="Z_2932A736_9A81_4C2B_931E_457899534006_.wvu.FilterData" localSheetId="0" hidden="1">'на 01.05.2017'!$A$7:$K$385</definedName>
    <definedName name="Z_29A3F31E_AA0E_4520_83F3_6EDE69E47FB4_.wvu.FilterData" localSheetId="0" hidden="1">'на 01.05.2017'!$A$7:$K$385</definedName>
    <definedName name="Z_2A075779_EE89_4995_9517_DAD5135FF513_.wvu.FilterData" localSheetId="0" hidden="1">'на 01.05.2017'!$A$7:$K$385</definedName>
    <definedName name="Z_2B4EF399_1F78_4650_9196_70339D27DB54_.wvu.FilterData" localSheetId="0" hidden="1">'на 01.05.2017'!$A$7:$K$385</definedName>
    <definedName name="Z_2B67E997_66AF_4883_9EE5_9876648FDDE9_.wvu.FilterData" localSheetId="0" hidden="1">'на 01.05.2017'!$A$7:$K$385</definedName>
    <definedName name="Z_2C029299_5EEC_4151_A9E2_241D31E08692_.wvu.FilterData" localSheetId="0" hidden="1">'на 01.05.2017'!$A$7:$K$385</definedName>
    <definedName name="Z_2C47EAD7_6B0B_40AB_9599_0BF3302E35F1_.wvu.FilterData" localSheetId="0" hidden="1">'на 01.05.2017'!$A$7:$H$128</definedName>
    <definedName name="Z_2CD18B03_71F5_4B8A_8C6C_592F5A66335B_.wvu.FilterData" localSheetId="0" hidden="1">'на 01.05.2017'!$A$7:$K$385</definedName>
    <definedName name="Z_2D011736_53B8_48A8_8C2E_71DD995F6546_.wvu.FilterData" localSheetId="0" hidden="1">'на 01.05.2017'!$A$7:$K$385</definedName>
    <definedName name="Z_2D540280_F40F_4530_A32A_1FF2E78E7147_.wvu.FilterData" localSheetId="0" hidden="1">'на 01.05.2017'!$A$7:$K$385</definedName>
    <definedName name="Z_2D918A37_6905_4BEF_BC3A_DA45E968DAC3_.wvu.FilterData" localSheetId="0" hidden="1">'на 01.05.2017'!$A$7:$H$128</definedName>
    <definedName name="Z_2DF88C31_E5A0_4DFE_877D_5A31D3992603_.wvu.Rows" localSheetId="0" hidden="1">'на 01.05.2017'!#REF!,'на 01.05.2017'!#REF!,'на 01.05.2017'!#REF!,'на 01.05.2017'!#REF!,'на 01.05.2017'!#REF!,'на 01.05.2017'!#REF!,'на 01.05.2017'!#REF!,'на 01.05.2017'!#REF!,'на 01.05.2017'!#REF!,'на 01.05.2017'!#REF!,'на 01.05.2017'!#REF!</definedName>
    <definedName name="Z_2F3BAFC5_8792_4BC0_833F_5CB9ACB14A14_.wvu.FilterData" localSheetId="0" hidden="1">'на 01.05.2017'!$A$7:$H$128</definedName>
    <definedName name="Z_2F7AC811_CA37_46E3_866E_6E10DF43054A_.wvu.FilterData" localSheetId="0" hidden="1">'на 01.05.2017'!$A$7:$K$385</definedName>
    <definedName name="Z_300D3722_BC5B_4EFC_A306_CB3461E96075_.wvu.FilterData" localSheetId="0" hidden="1">'на 01.05.2017'!$A$7:$K$385</definedName>
    <definedName name="Z_308AF0B3_EE19_4841_BBC0_915C9A7203E9_.wvu.FilterData" localSheetId="0" hidden="1">'на 01.05.2017'!$A$7:$K$385</definedName>
    <definedName name="Z_30F94082_E7C8_4DE7_AE26_19B3A4317363_.wvu.FilterData" localSheetId="0" hidden="1">'на 01.05.2017'!$A$7:$K$385</definedName>
    <definedName name="Z_315B3829_E75D_48BB_A407_88A96C0D6A4B_.wvu.FilterData" localSheetId="0" hidden="1">'на 01.05.2017'!$A$7:$K$385</definedName>
    <definedName name="Z_316B9C14_7546_49E5_A384_4190EC7682DE_.wvu.FilterData" localSheetId="0" hidden="1">'на 01.05.2017'!$A$7:$K$385</definedName>
    <definedName name="Z_31985263_3556_4B71_A26F_62706F49B320_.wvu.FilterData" localSheetId="0" hidden="1">'на 01.05.2017'!$A$7:$H$128</definedName>
    <definedName name="Z_31C5283F_7633_4B8A_ADD5_7EB245AE899F_.wvu.FilterData" localSheetId="0" hidden="1">'на 01.05.2017'!$A$7:$K$385</definedName>
    <definedName name="Z_31EABA3C_DD8D_46BF_85B1_09527EF8E816_.wvu.FilterData" localSheetId="0" hidden="1">'на 01.05.2017'!$A$7:$H$128</definedName>
    <definedName name="Z_328B1FBD_B9E0_4F8C_AA1F_438ED0F19823_.wvu.FilterData" localSheetId="0" hidden="1">'на 01.05.2017'!$A$7:$K$385</definedName>
    <definedName name="Z_33081AFE_875F_4448_8DBB_C2288E582829_.wvu.FilterData" localSheetId="0" hidden="1">'на 01.05.2017'!$A$7:$K$385</definedName>
    <definedName name="Z_34587A22_A707_48EC_A6D8_8CA0D443CB5A_.wvu.FilterData" localSheetId="0" hidden="1">'на 01.05.2017'!$A$7:$K$385</definedName>
    <definedName name="Z_34E97F8E_B808_4C29_AFA8_24160BA8B576_.wvu.FilterData" localSheetId="0" hidden="1">'на 01.05.2017'!$A$7:$H$128</definedName>
    <definedName name="Z_354643EC_374D_4252_A3BA_624B9338CCF6_.wvu.FilterData" localSheetId="0" hidden="1">'на 01.05.2017'!$A$7:$K$385</definedName>
    <definedName name="Z_356902C5_CBA1_407E_849C_39B6CAAFCD34_.wvu.FilterData" localSheetId="0" hidden="1">'на 01.05.2017'!$A$7:$K$385</definedName>
    <definedName name="Z_3597F15D_13FB_47E4_B2D7_0713796F1B32_.wvu.FilterData" localSheetId="0" hidden="1">'на 01.05.2017'!$A$7:$H$128</definedName>
    <definedName name="Z_36279478_DEDD_46A7_8B6D_9500CB65A35C_.wvu.FilterData" localSheetId="0" hidden="1">'на 01.05.2017'!$A$7:$H$128</definedName>
    <definedName name="Z_36282042_958F_4D98_9515_9E9271F26AA2_.wvu.FilterData" localSheetId="0" hidden="1">'на 01.05.2017'!$A$7:$H$128</definedName>
    <definedName name="Z_36AEB3FF_FCBC_4E21_8EFE_F20781816ED3_.wvu.FilterData" localSheetId="0" hidden="1">'на 01.05.2017'!$A$7:$H$128</definedName>
    <definedName name="Z_371CA4AD_891B_4B1D_9403_45AB26546607_.wvu.FilterData" localSheetId="0" hidden="1">'на 01.05.2017'!$A$7:$K$385</definedName>
    <definedName name="Z_37F8CE32_8CE8_4D95_9C0E_63112E6EFFE9_.wvu.Cols" localSheetId="0" hidden="1">'на 01.05.2017'!#REF!</definedName>
    <definedName name="Z_37F8CE32_8CE8_4D95_9C0E_63112E6EFFE9_.wvu.FilterData" localSheetId="0" hidden="1">'на 01.05.2017'!$A$7:$H$128</definedName>
    <definedName name="Z_37F8CE32_8CE8_4D95_9C0E_63112E6EFFE9_.wvu.PrintArea" localSheetId="0" hidden="1">'на 01.05.2017'!$A$1:$K$128</definedName>
    <definedName name="Z_37F8CE32_8CE8_4D95_9C0E_63112E6EFFE9_.wvu.PrintTitles" localSheetId="0" hidden="1">'на 01.05.2017'!$5:$8</definedName>
    <definedName name="Z_37F8CE32_8CE8_4D95_9C0E_63112E6EFFE9_.wvu.Rows" localSheetId="0" hidden="1">'на 01.05.2017'!#REF!,'на 01.05.2017'!#REF!,'на 01.05.2017'!#REF!,'на 01.05.2017'!#REF!,'на 01.05.2017'!#REF!,'на 01.05.2017'!#REF!,'на 01.05.2017'!#REF!,'на 01.05.2017'!#REF!,'на 01.05.2017'!#REF!,'на 01.05.2017'!#REF!,'на 01.05.2017'!#REF!,'на 01.05.2017'!#REF!,'на 01.05.2017'!#REF!,'на 01.05.2017'!#REF!,'на 01.05.2017'!#REF!,'на 01.05.2017'!#REF!,'на 01.05.2017'!#REF!</definedName>
    <definedName name="Z_386EE007_6994_4AA6_8824_D461BF01F1EA_.wvu.FilterData" localSheetId="0" hidden="1">'на 01.05.2017'!$A$7:$K$385</definedName>
    <definedName name="Z_39897EE2_53F6_432A_9A7F_7DBB2FBB08E4_.wvu.FilterData" localSheetId="0" hidden="1">'на 01.05.2017'!$A$7:$K$385</definedName>
    <definedName name="Z_3A08D49D_7322_4FD5_90D4_F8436B9BCFE3_.wvu.FilterData" localSheetId="0" hidden="1">'на 01.05.2017'!$A$7:$K$385</definedName>
    <definedName name="Z_3A152827_EFCD_4FCD_A4F0_81C604FF3F88_.wvu.FilterData" localSheetId="0" hidden="1">'на 01.05.2017'!$A$7:$K$385</definedName>
    <definedName name="Z_3A3DB971_386F_40FA_8DD4_4A74AFE3B4C9_.wvu.FilterData" localSheetId="0" hidden="1">'на 01.05.2017'!$A$7:$K$385</definedName>
    <definedName name="Z_3AAEA08B_779A_471D_BFA0_0D98BF9A4FAD_.wvu.FilterData" localSheetId="0" hidden="1">'на 01.05.2017'!$A$7:$H$128</definedName>
    <definedName name="Z_3C9F72CF_10C2_48CF_BBB6_A2B9A1393F37_.wvu.FilterData" localSheetId="0" hidden="1">'на 01.05.2017'!$A$7:$H$128</definedName>
    <definedName name="Z_3CBCA6B7_5D7C_44A4_844A_26E2A61FDE86_.wvu.FilterData" localSheetId="0" hidden="1">'на 01.05.2017'!$A$7:$K$385</definedName>
    <definedName name="Z_3D1280C8_646B_4BB2_862F_8A8207220C6A_.wvu.FilterData" localSheetId="0" hidden="1">'на 01.05.2017'!$A$7:$H$128</definedName>
    <definedName name="Z_3D4245D9_9AB3_43FE_97D0_205A6EA7E6E4_.wvu.FilterData" localSheetId="0" hidden="1">'на 01.05.2017'!$A$7:$K$385</definedName>
    <definedName name="Z_3D5A28D4_CB7B_405C_9FFF_EB22C14AB77F_.wvu.FilterData" localSheetId="0" hidden="1">'на 01.05.2017'!$A$7:$K$385</definedName>
    <definedName name="Z_3D6E136A_63AE_4912_A965_BD438229D989_.wvu.FilterData" localSheetId="0" hidden="1">'на 01.05.2017'!$A$7:$K$385</definedName>
    <definedName name="Z_3DB4F6FC_CE58_4083_A6ED_88DCB901BB99_.wvu.FilterData" localSheetId="0" hidden="1">'на 01.05.2017'!$A$7:$H$128</definedName>
    <definedName name="Z_3E14FD86_95B1_4D0E_A8F6_A4FFDE0E3FF0_.wvu.FilterData" localSheetId="0" hidden="1">'на 01.05.2017'!$A$7:$K$385</definedName>
    <definedName name="Z_3EEA7E1A_5F2B_4408_A34C_1F0223B5B245_.wvu.FilterData" localSheetId="0" hidden="1">'на 01.05.2017'!$A$7:$K$385</definedName>
    <definedName name="Z_3EEA7E1A_5F2B_4408_A34C_1F0223B5B245_.wvu.PrintArea" localSheetId="0" hidden="1">'на 01.05.2017'!$A$1:$K$184</definedName>
    <definedName name="Z_3EEA7E1A_5F2B_4408_A34C_1F0223B5B245_.wvu.PrintTitles" localSheetId="0" hidden="1">'на 01.05.2017'!$5:$8</definedName>
    <definedName name="Z_3F0F098D_D998_48FD_BB26_7A5537CB4DC9_.wvu.FilterData" localSheetId="0" hidden="1">'на 01.05.2017'!$A$7:$K$385</definedName>
    <definedName name="Z_3F4E18FA_E0CE_43C2_A7F4_5CAE036892ED_.wvu.FilterData" localSheetId="0" hidden="1">'на 01.05.2017'!$A$7:$K$385</definedName>
    <definedName name="Z_3F839701_87D5_496C_AD9C_2B5AE5742513_.wvu.FilterData" localSheetId="0" hidden="1">'на 01.05.2017'!$A$7:$K$385</definedName>
    <definedName name="Z_3FE8ACF3_2097_4BA9_8230_2DBD30F09632_.wvu.FilterData" localSheetId="0" hidden="1">'на 01.05.2017'!$A$7:$K$385</definedName>
    <definedName name="Z_3FEDCFF8_5450_469D_9A9E_38AB8819A083_.wvu.FilterData" localSheetId="0" hidden="1">'на 01.05.2017'!$A$7:$K$385</definedName>
    <definedName name="Z_402DFE3F_A5E1_41E8_BB4F_E3062FAE22D8_.wvu.FilterData" localSheetId="0" hidden="1">'на 01.05.2017'!$A$7:$K$385</definedName>
    <definedName name="Z_403313B7_B74E_4D03_8AB9_B2A52A5BA330_.wvu.FilterData" localSheetId="0" hidden="1">'на 01.05.2017'!$A$7:$H$128</definedName>
    <definedName name="Z_4055661A_C391_44E3_B71B_DF824D593415_.wvu.FilterData" localSheetId="0" hidden="1">'на 01.05.2017'!$A$7:$H$128</definedName>
    <definedName name="Z_413E8ADC_60FE_4AEB_A365_51405ED7DAEF_.wvu.FilterData" localSheetId="0" hidden="1">'на 01.05.2017'!$A$7:$K$385</definedName>
    <definedName name="Z_415B8653_FE9C_472E_85AE_9CFA9B00FD5E_.wvu.FilterData" localSheetId="0" hidden="1">'на 01.05.2017'!$A$7:$H$128</definedName>
    <definedName name="Z_41C6EAF5_F389_4A73_A5DF_3E2ABACB9DC1_.wvu.FilterData" localSheetId="0" hidden="1">'на 01.05.2017'!$A$7:$K$385</definedName>
    <definedName name="Z_4388DD05_A74C_4C1C_A344_6EEDB2F4B1B0_.wvu.FilterData" localSheetId="0" hidden="1">'на 01.05.2017'!$A$7:$H$128</definedName>
    <definedName name="Z_43F7D742_5383_4CCE_A058_3A12F3676DF6_.wvu.FilterData" localSheetId="0" hidden="1">'на 01.05.2017'!$A$7:$K$385</definedName>
    <definedName name="Z_445590C0_7350_4A17_AB85_F8DCF9494ECC_.wvu.FilterData" localSheetId="0" hidden="1">'на 01.05.2017'!$A$7:$H$128</definedName>
    <definedName name="Z_45D27932_FD3D_46DE_B431_4E5606457D7F_.wvu.FilterData" localSheetId="0" hidden="1">'на 01.05.2017'!$A$7:$H$128</definedName>
    <definedName name="Z_45DE1976_7F07_4EB4_8A9C_FB72D060BEFA_.wvu.Cols" localSheetId="0" hidden="1">'на 01.05.2017'!#REF!</definedName>
    <definedName name="Z_45DE1976_7F07_4EB4_8A9C_FB72D060BEFA_.wvu.FilterData" localSheetId="0" hidden="1">'на 01.05.2017'!$A$7:$K$385</definedName>
    <definedName name="Z_45DE1976_7F07_4EB4_8A9C_FB72D060BEFA_.wvu.PrintArea" localSheetId="0" hidden="1">'на 01.05.2017'!$A$1:$K$179</definedName>
    <definedName name="Z_45DE1976_7F07_4EB4_8A9C_FB72D060BEFA_.wvu.PrintTitles" localSheetId="0" hidden="1">'на 01.05.2017'!$5:$8</definedName>
    <definedName name="Z_45DE1976_7F07_4EB4_8A9C_FB72D060BEFA_.wvu.Rows" localSheetId="0" hidden="1">'на 01.05.2017'!$16:$16,'на 01.05.2017'!$18:$20</definedName>
    <definedName name="Z_463F3E4B_81D6_4261_A251_5FB4227E67B1_.wvu.FilterData" localSheetId="0" hidden="1">'на 01.05.2017'!$A$7:$K$385</definedName>
    <definedName name="Z_4765959C_9F0B_44DF_B00A_10C6BB8CF204_.wvu.FilterData" localSheetId="0" hidden="1">'на 01.05.2017'!$A$7:$K$385</definedName>
    <definedName name="Z_47DE35B6_B347_4C65_8E49_C2008CA773EB_.wvu.FilterData" localSheetId="0" hidden="1">'на 01.05.2017'!$A$7:$H$128</definedName>
    <definedName name="Z_47E54F1A_929E_4350_846F_D427E0D466DD_.wvu.FilterData" localSheetId="0" hidden="1">'на 01.05.2017'!$A$7:$K$385</definedName>
    <definedName name="Z_486156AC_4370_4C02_BA8A_CB9B49D1A8EC_.wvu.FilterData" localSheetId="0" hidden="1">'на 01.05.2017'!$A$7:$K$385</definedName>
    <definedName name="Z_490A2F1C_31D3_46A4_90C2_4FE00A2A3110_.wvu.FilterData" localSheetId="0" hidden="1">'на 01.05.2017'!$A$7:$K$385</definedName>
    <definedName name="Z_495CB41C_9D74_45FB_9A3C_30411D304A3A_.wvu.FilterData" localSheetId="0" hidden="1">'на 01.05.2017'!$A$7:$K$385</definedName>
    <definedName name="Z_49C7329D_3247_4713_BC9A_64F0EE2B0B3C_.wvu.FilterData" localSheetId="0" hidden="1">'на 01.05.2017'!$A$7:$K$385</definedName>
    <definedName name="Z_49E10B09_97E3_41C9_892E_7D9C5DFF5740_.wvu.FilterData" localSheetId="0" hidden="1">'на 01.05.2017'!$A$7:$K$385</definedName>
    <definedName name="Z_4AF0FF7E_D940_4246_AB71_AC8FEDA2EF24_.wvu.FilterData" localSheetId="0" hidden="1">'на 01.05.2017'!$A$7:$K$385</definedName>
    <definedName name="Z_4BB7905C_0E11_42F1_848D_90186131796A_.wvu.FilterData" localSheetId="0" hidden="1">'на 01.05.2017'!$A$7:$H$128</definedName>
    <definedName name="Z_4C1FE39D_945F_4F14_94DF_F69B283DCD9F_.wvu.FilterData" localSheetId="0" hidden="1">'на 01.05.2017'!$A$7:$H$128</definedName>
    <definedName name="Z_4CEB490B_58FB_4CA0_AAF2_63178FECD849_.wvu.FilterData" localSheetId="0" hidden="1">'на 01.05.2017'!$A$7:$K$385</definedName>
    <definedName name="Z_4DF21929_63B0_45D6_9063_EE3D75E46DF0_.wvu.FilterData" localSheetId="0" hidden="1">'на 01.05.2017'!$A$7:$K$385</definedName>
    <definedName name="Z_4EB9A2EB_6EC6_4AFE_AFFA_537868B4F130_.wvu.FilterData" localSheetId="0" hidden="1">'на 01.05.2017'!$A$7:$K$385</definedName>
    <definedName name="Z_4EF3C623_C372_46C1_AA60_4AC85C37C9F2_.wvu.FilterData" localSheetId="0" hidden="1">'на 01.05.2017'!$A$7:$K$385</definedName>
    <definedName name="Z_4FA4A69A_6589_44A8_8710_9041295BCBA3_.wvu.FilterData" localSheetId="0" hidden="1">'на 01.05.2017'!$A$7:$K$385</definedName>
    <definedName name="Z_4FE18469_4F1B_4C4F_94F8_2337C288BBDA_.wvu.FilterData" localSheetId="0" hidden="1">'на 01.05.2017'!$A$7:$K$385</definedName>
    <definedName name="Z_5039ACE2_215B_49F3_AC23_F5E171EB2E04_.wvu.FilterData" localSheetId="0" hidden="1">'на 01.05.2017'!$A$7:$K$385</definedName>
    <definedName name="Z_512708F0_FC6D_4404_BE68_DA23201791B7_.wvu.FilterData" localSheetId="0" hidden="1">'на 01.05.2017'!$A$7:$K$385</definedName>
    <definedName name="Z_51BD5A76_12FD_4D74_BB88_134070337907_.wvu.FilterData" localSheetId="0" hidden="1">'на 01.05.2017'!$A$7:$K$385</definedName>
    <definedName name="Z_52C40832_4D48_45A4_B802_95C62DCB5A61_.wvu.FilterData" localSheetId="0" hidden="1">'на 01.05.2017'!$A$7:$H$128</definedName>
    <definedName name="Z_539CB3DF_9B66_4BE7_9074_8CE0405EB8A6_.wvu.Cols" localSheetId="0" hidden="1">'на 01.05.2017'!#REF!,'на 01.05.2017'!#REF!</definedName>
    <definedName name="Z_539CB3DF_9B66_4BE7_9074_8CE0405EB8A6_.wvu.FilterData" localSheetId="0" hidden="1">'на 01.05.2017'!$A$7:$K$385</definedName>
    <definedName name="Z_539CB3DF_9B66_4BE7_9074_8CE0405EB8A6_.wvu.PrintArea" localSheetId="0" hidden="1">'на 01.05.2017'!$A$1:$K$179</definedName>
    <definedName name="Z_539CB3DF_9B66_4BE7_9074_8CE0405EB8A6_.wvu.PrintTitles" localSheetId="0" hidden="1">'на 01.05.2017'!$5:$8</definedName>
    <definedName name="Z_543FDC9E_DC95_4C7A_84E4_76AA766A82EF_.wvu.FilterData" localSheetId="0" hidden="1">'на 01.05.2017'!$A$7:$K$385</definedName>
    <definedName name="Z_55266A36_B6A9_42E1_8467_17D14F12BABD_.wvu.FilterData" localSheetId="0" hidden="1">'на 01.05.2017'!$A$7:$H$128</definedName>
    <definedName name="Z_55F24CBB_212F_42F4_BB98_92561BDA95C3_.wvu.FilterData" localSheetId="0" hidden="1">'на 01.05.2017'!$A$7:$K$385</definedName>
    <definedName name="Z_565A1A16_6A4F_4794_B3C1_1808DC7E86C0_.wvu.FilterData" localSheetId="0" hidden="1">'на 01.05.2017'!$A$7:$H$128</definedName>
    <definedName name="Z_568C3823_FEE7_49C8_B4CF_3D48541DA65C_.wvu.FilterData" localSheetId="0" hidden="1">'на 01.05.2017'!$A$7:$H$128</definedName>
    <definedName name="Z_5696C387_34DF_4BED_BB60_2D85436D9DA8_.wvu.FilterData" localSheetId="0" hidden="1">'на 01.05.2017'!$A$7:$K$385</definedName>
    <definedName name="Z_56C18D87_C587_43F7_9147_D7827AADF66D_.wvu.FilterData" localSheetId="0" hidden="1">'на 01.05.2017'!$A$7:$H$128</definedName>
    <definedName name="Z_5729DC83_8713_4B21_9D2C_8A74D021747E_.wvu.FilterData" localSheetId="0" hidden="1">'на 01.05.2017'!$A$7:$H$128</definedName>
    <definedName name="Z_5730431A_42FA_4886_8F76_DA9C1179F65B_.wvu.FilterData" localSheetId="0" hidden="1">'на 01.05.2017'!$A$7:$K$385</definedName>
    <definedName name="Z_58270B81_2C5A_44D4_84D8_B29B6BA03243_.wvu.FilterData" localSheetId="0" hidden="1">'на 01.05.2017'!$A$7:$H$128</definedName>
    <definedName name="Z_5834E280_FA37_4F43_B5D8_B8D5A97A4524_.wvu.FilterData" localSheetId="0" hidden="1">'на 01.05.2017'!$A$7:$K$385</definedName>
    <definedName name="Z_58EAD7A7_C312_4E53_9D90_6DB268F00AAE_.wvu.FilterData" localSheetId="0" hidden="1">'на 01.05.2017'!$A$7:$K$385</definedName>
    <definedName name="Z_59074C03_1A19_4344_8FE1_916D5A98CD29_.wvu.FilterData" localSheetId="0" hidden="1">'на 01.05.2017'!$A$7:$K$385</definedName>
    <definedName name="Z_59F91900_CAE9_4608_97BE_FBC0993C389F_.wvu.FilterData" localSheetId="0" hidden="1">'на 01.05.2017'!$A$7:$H$128</definedName>
    <definedName name="Z_5AC843E8_BE7D_4B69_82E5_622B40389D76_.wvu.FilterData" localSheetId="0" hidden="1">'на 01.05.2017'!$A$7:$K$385</definedName>
    <definedName name="Z_5B201F9D_0EC3_499C_A33C_1C4C3BFDAC63_.wvu.FilterData" localSheetId="0" hidden="1">'на 01.05.2017'!$A$7:$K$385</definedName>
    <definedName name="Z_5B8F35C7_BACE_46B7_A289_D37993E37EE6_.wvu.FilterData" localSheetId="0" hidden="1">'на 01.05.2017'!$A$7:$K$385</definedName>
    <definedName name="Z_5C13A1A0_C535_4639_90BE_9B5D72B8AEDB_.wvu.FilterData" localSheetId="0" hidden="1">'на 01.05.2017'!$A$7:$H$128</definedName>
    <definedName name="Z_5C519772_2A20_4B5B_841B_37C4DE3DF25F_.wvu.FilterData" localSheetId="0" hidden="1">'на 01.05.2017'!$A$7:$K$385</definedName>
    <definedName name="Z_5CDE7466_9008_4EE8_8F19_E26D937B15F6_.wvu.FilterData" localSheetId="0" hidden="1">'на 01.05.2017'!$A$7:$H$128</definedName>
    <definedName name="Z_5E8319AA_70BE_4A15_908D_5BB7BC61D3F7_.wvu.FilterData" localSheetId="0" hidden="1">'на 01.05.2017'!$A$7:$K$385</definedName>
    <definedName name="Z_5EB104F4_627D_44E7_960F_6C67063C7D09_.wvu.FilterData" localSheetId="0" hidden="1">'на 01.05.2017'!$A$7:$K$385</definedName>
    <definedName name="Z_5EB1B5BB_79BE_4318_9140_3FA31802D519_.wvu.FilterData" localSheetId="0" hidden="1">'на 01.05.2017'!$A$7:$K$385</definedName>
    <definedName name="Z_5EB1B5BB_79BE_4318_9140_3FA31802D519_.wvu.PrintArea" localSheetId="0" hidden="1">'на 01.05.2017'!$A$1:$K$179</definedName>
    <definedName name="Z_5EB1B5BB_79BE_4318_9140_3FA31802D519_.wvu.PrintTitles" localSheetId="0" hidden="1">'на 01.05.2017'!$5:$8</definedName>
    <definedName name="Z_5FB953A5_71FF_4056_AF98_C9D06FF0EDF3_.wvu.Cols" localSheetId="0" hidden="1">'на 01.05.2017'!#REF!,'на 01.05.2017'!#REF!</definedName>
    <definedName name="Z_5FB953A5_71FF_4056_AF98_C9D06FF0EDF3_.wvu.FilterData" localSheetId="0" hidden="1">'на 01.05.2017'!$A$7:$K$385</definedName>
    <definedName name="Z_5FB953A5_71FF_4056_AF98_C9D06FF0EDF3_.wvu.PrintArea" localSheetId="0" hidden="1">'на 01.05.2017'!$A$1:$K$179</definedName>
    <definedName name="Z_5FB953A5_71FF_4056_AF98_C9D06FF0EDF3_.wvu.PrintTitles" localSheetId="0" hidden="1">'на 01.05.2017'!$5:$8</definedName>
    <definedName name="Z_60155C64_695E_458C_BBFE_B89C53118803_.wvu.FilterData" localSheetId="0" hidden="1">'на 01.05.2017'!$A$7:$K$385</definedName>
    <definedName name="Z_60657231_C99E_4191_A90E_C546FB588843_.wvu.FilterData" localSheetId="0" hidden="1">'на 01.05.2017'!$A$7:$H$128</definedName>
    <definedName name="Z_60B33E92_3815_4061_91AA_8E38B8895054_.wvu.FilterData" localSheetId="0" hidden="1">'на 01.05.2017'!$A$7:$H$128</definedName>
    <definedName name="Z_61D3C2BE_E5C3_4670_8A8C_5EA015D7BE13_.wvu.FilterData" localSheetId="0" hidden="1">'на 01.05.2017'!$A$7:$K$385</definedName>
    <definedName name="Z_6246324E_D224_4FAC_8C67_F9370E7D77EB_.wvu.FilterData" localSheetId="0" hidden="1">'на 01.05.2017'!$A$7:$K$385</definedName>
    <definedName name="Z_62534477_13C5_437C_87A9_3525FC60CE4D_.wvu.FilterData" localSheetId="0" hidden="1">'на 01.05.2017'!$A$7:$K$385</definedName>
    <definedName name="Z_62691467_BD46_47AE_A6DF_52CBD0D9817B_.wvu.FilterData" localSheetId="0" hidden="1">'на 01.05.2017'!$A$7:$H$128</definedName>
    <definedName name="Z_62C4D5B7_88F6_4885_99F7_CBFA0AACC2D9_.wvu.FilterData" localSheetId="0" hidden="1">'на 01.05.2017'!$A$7:$K$385</definedName>
    <definedName name="Z_62F2B5AA_C3D1_4669_A4A0_184285923B8F_.wvu.FilterData" localSheetId="0" hidden="1">'на 01.05.2017'!$A$7:$K$385</definedName>
    <definedName name="Z_63720CAA_47FE_4977_B082_29E1534276C7_.wvu.FilterData" localSheetId="0" hidden="1">'на 01.05.2017'!$A$7:$K$385</definedName>
    <definedName name="Z_638AAAE8_8FF2_44D0_A160_BB2A9AEB5B72_.wvu.FilterData" localSheetId="0" hidden="1">'на 01.05.2017'!$A$7:$H$128</definedName>
    <definedName name="Z_63D45DC6_0D62_438A_9069_0A4378090381_.wvu.FilterData" localSheetId="0" hidden="1">'на 01.05.2017'!$A$7:$H$128</definedName>
    <definedName name="Z_648AB040_BD0E_49A1_BA40_87D3D9C0BA55_.wvu.FilterData" localSheetId="0" hidden="1">'на 01.05.2017'!$A$7:$K$385</definedName>
    <definedName name="Z_649E5CE3_4976_49D9_83DA_4E57FFC714BF_.wvu.FilterData" localSheetId="0" hidden="1">'на 01.05.2017'!$A$7:$K$385</definedName>
    <definedName name="Z_649E5CE3_4976_49D9_83DA_4E57FFC714BF_.wvu.PrintArea" localSheetId="0" hidden="1">'на 01.05.2017'!$A$1:$K$184</definedName>
    <definedName name="Z_649E5CE3_4976_49D9_83DA_4E57FFC714BF_.wvu.PrintTitles" localSheetId="0" hidden="1">'на 01.05.2017'!$5:$8</definedName>
    <definedName name="Z_64C01F03_E840_4B6E_960F_5E13E0981676_.wvu.FilterData" localSheetId="0" hidden="1">'на 01.05.2017'!$A$7:$K$385</definedName>
    <definedName name="Z_6654CD2E_14AE_4299_8801_306919BA9D32_.wvu.FilterData" localSheetId="0" hidden="1">'на 01.05.2017'!$A$7:$K$385</definedName>
    <definedName name="Z_66550ABE_0FE4_4071_B1FA_6163FA599414_.wvu.FilterData" localSheetId="0" hidden="1">'на 01.05.2017'!$A$7:$K$385</definedName>
    <definedName name="Z_6656F77C_55F8_4E1C_A222_2E884838D2F2_.wvu.FilterData" localSheetId="0" hidden="1">'на 01.05.2017'!$A$7:$K$385</definedName>
    <definedName name="Z_66EE8E68_84F1_44B5_B60B_7ED67214A421_.wvu.FilterData" localSheetId="0" hidden="1">'на 01.05.2017'!$A$7:$K$385</definedName>
    <definedName name="Z_67A1158E_8E10_4053_B044_B8AB7C784C01_.wvu.FilterData" localSheetId="0" hidden="1">'на 01.05.2017'!$A$7:$K$385</definedName>
    <definedName name="Z_67ADFAE6_A9AF_44D7_8539_93CD0F6B7849_.wvu.FilterData" localSheetId="0" hidden="1">'на 01.05.2017'!$A$7:$K$385</definedName>
    <definedName name="Z_67ADFAE6_A9AF_44D7_8539_93CD0F6B7849_.wvu.PrintArea" localSheetId="0" hidden="1">'на 01.05.2017'!$A$1:$K$187</definedName>
    <definedName name="Z_67ADFAE6_A9AF_44D7_8539_93CD0F6B7849_.wvu.PrintTitles" localSheetId="0" hidden="1">'на 01.05.2017'!$5:$8</definedName>
    <definedName name="Z_68543727_5837_47F3_A17E_A06AE03143F0_.wvu.FilterData" localSheetId="0" hidden="1">'на 01.05.2017'!$A$7:$K$385</definedName>
    <definedName name="Z_69321B6F_CF2A_4DAB_82CF_8CAAD629F257_.wvu.FilterData" localSheetId="0" hidden="1">'на 01.05.2017'!$A$7:$K$385</definedName>
    <definedName name="Z_6B30174D_06F6_400C_8FE4_A489A229C982_.wvu.FilterData" localSheetId="0" hidden="1">'на 01.05.2017'!$A$7:$K$385</definedName>
    <definedName name="Z_6B9F1A4E_485B_421D_A44C_0AAE5901E28D_.wvu.FilterData" localSheetId="0" hidden="1">'на 01.05.2017'!$A$7:$K$385</definedName>
    <definedName name="Z_6BE4E62B_4F97_4F96_9638_8ADCE8F932B1_.wvu.FilterData" localSheetId="0" hidden="1">'на 01.05.2017'!$A$7:$H$128</definedName>
    <definedName name="Z_6BE735CC_AF2E_4F67_B22D_A8AB001D3353_.wvu.FilterData" localSheetId="0" hidden="1">'на 01.05.2017'!$A$7:$H$128</definedName>
    <definedName name="Z_6CF84B0C_144A_4CF4_A34E_B9147B738037_.wvu.FilterData" localSheetId="0" hidden="1">'на 01.05.2017'!$A$7:$H$128</definedName>
    <definedName name="Z_6D091BF8_3118_4C66_BFCF_A396B92963B0_.wvu.FilterData" localSheetId="0" hidden="1">'на 01.05.2017'!$A$7:$K$385</definedName>
    <definedName name="Z_6D692D1F_2186_4B62_878B_AABF13F25116_.wvu.FilterData" localSheetId="0" hidden="1">'на 01.05.2017'!$A$7:$K$385</definedName>
    <definedName name="Z_6E1926CF_4906_4A55_811C_617ED8BB98BA_.wvu.FilterData" localSheetId="0" hidden="1">'на 01.05.2017'!$A$7:$K$385</definedName>
    <definedName name="Z_6E2D6686_B9FD_4BBA_8CD4_95C6386F5509_.wvu.FilterData" localSheetId="0" hidden="1">'на 01.05.2017'!$A$7:$H$128</definedName>
    <definedName name="Z_6ECBF068_1C02_4E6C_B4E6_EB2B6EC464BD_.wvu.FilterData" localSheetId="0" hidden="1">'на 01.05.2017'!$A$7:$K$385</definedName>
    <definedName name="Z_6F1223ED_6D7E_4BDC_97BD_57C6B16DF50B_.wvu.FilterData" localSheetId="0" hidden="1">'на 01.05.2017'!$A$7:$K$385</definedName>
    <definedName name="Z_6F188E27_E72B_48C9_888E_3A4AAF082D5A_.wvu.FilterData" localSheetId="0" hidden="1">'на 01.05.2017'!$A$7:$K$385</definedName>
    <definedName name="Z_6F60BF81_D1A9_4E04_93E7_3EE7124B8D23_.wvu.FilterData" localSheetId="0" hidden="1">'на 01.05.2017'!$A$7:$H$128</definedName>
    <definedName name="Z_701E5EC3_E633_4389_A70E_4DD82E713CE4_.wvu.FilterData" localSheetId="0" hidden="1">'на 01.05.2017'!$A$7:$K$385</definedName>
    <definedName name="Z_70567FCD_AD22_4F19_9380_E5332B152F74_.wvu.FilterData" localSheetId="0" hidden="1">'на 01.05.2017'!$A$7:$K$385</definedName>
    <definedName name="Z_706D67E7_3361_40B2_829D_8844AB8060E2_.wvu.FilterData" localSheetId="0" hidden="1">'на 01.05.2017'!$A$7:$H$128</definedName>
    <definedName name="Z_70F1B7E8_7988_4C81_9922_ABE1AE06A197_.wvu.FilterData" localSheetId="0" hidden="1">'на 01.05.2017'!$A$7:$K$385</definedName>
    <definedName name="Z_7246383F_5A7C_4469_ABE5_F3DE99D7B98C_.wvu.FilterData" localSheetId="0" hidden="1">'на 01.05.2017'!$A$7:$H$128</definedName>
    <definedName name="Z_728B417D_5E48_46CF_86FE_9C0FFD136F19_.wvu.FilterData" localSheetId="0" hidden="1">'на 01.05.2017'!$A$7:$K$385</definedName>
    <definedName name="Z_72971C39_5C91_4008_BD77_2DC24FDFDCB6_.wvu.FilterData" localSheetId="0" hidden="1">'на 01.05.2017'!$A$7:$K$385</definedName>
    <definedName name="Z_72BCCF18_7B1D_4731_977C_FF5C187A4C82_.wvu.FilterData" localSheetId="0" hidden="1">'на 01.05.2017'!$A$7:$K$385</definedName>
    <definedName name="Z_7351B774_7780_442A_903E_647131A150ED_.wvu.FilterData" localSheetId="0" hidden="1">'на 01.05.2017'!$A$7:$K$385</definedName>
    <definedName name="Z_742C8CE1_B323_4B6C_901C_E2B713ADDB04_.wvu.FilterData" localSheetId="0" hidden="1">'на 01.05.2017'!$A$7:$H$128</definedName>
    <definedName name="Z_762066AC_D656_4392_845D_8C6157B76764_.wvu.FilterData" localSheetId="0" hidden="1">'на 01.05.2017'!$A$7:$H$128</definedName>
    <definedName name="Z_77081AB2_288F_4D22_9FAD_2429DAF1E510_.wvu.FilterData" localSheetId="0" hidden="1">'на 01.05.2017'!$A$7:$K$385</definedName>
    <definedName name="Z_777611BF_FE54_48A9_A8A8_0C82A3AE3A94_.wvu.FilterData" localSheetId="0" hidden="1">'на 01.05.2017'!$A$7:$K$385</definedName>
    <definedName name="Z_799DB00F_141C_483B_A462_359C05A36D93_.wvu.FilterData" localSheetId="0" hidden="1">'на 01.05.2017'!$A$7:$H$128</definedName>
    <definedName name="Z_79E4D554_5B2C_41A7_B934_B430838AA03E_.wvu.FilterData" localSheetId="0" hidden="1">'на 01.05.2017'!$A$7:$K$385</definedName>
    <definedName name="Z_7A01CF94_90AE_4821_93EE_D3FE8D12D8D5_.wvu.FilterData" localSheetId="0" hidden="1">'на 01.05.2017'!$A$7:$K$385</definedName>
    <definedName name="Z_7A09065A_45D5_4C53_B9DD_121DF6719D64_.wvu.FilterData" localSheetId="0" hidden="1">'на 01.05.2017'!$A$7:$H$128</definedName>
    <definedName name="Z_7AE14342_BF53_4FA2_8C85_1038D8BA9596_.wvu.FilterData" localSheetId="0" hidden="1">'на 01.05.2017'!$A$7:$H$128</definedName>
    <definedName name="Z_7B245AB0_C2AF_4822_BFC4_2399F85856C1_.wvu.Cols" localSheetId="0" hidden="1">'на 01.05.2017'!#REF!,'на 01.05.2017'!#REF!</definedName>
    <definedName name="Z_7B245AB0_C2AF_4822_BFC4_2399F85856C1_.wvu.FilterData" localSheetId="0" hidden="1">'на 01.05.2017'!$A$7:$K$385</definedName>
    <definedName name="Z_7B245AB0_C2AF_4822_BFC4_2399F85856C1_.wvu.PrintArea" localSheetId="0" hidden="1">'на 01.05.2017'!$A$1:$K$179</definedName>
    <definedName name="Z_7B245AB0_C2AF_4822_BFC4_2399F85856C1_.wvu.PrintTitles" localSheetId="0" hidden="1">'на 01.05.2017'!$5:$8</definedName>
    <definedName name="Z_7BA445E6_50A0_4F67_81F2_B2945A5BFD3F_.wvu.FilterData" localSheetId="0" hidden="1">'на 01.05.2017'!$A$7:$K$385</definedName>
    <definedName name="Z_7BC27702_AD83_4B6E_860E_D694439F877D_.wvu.FilterData" localSheetId="0" hidden="1">'на 01.05.2017'!$A$7:$H$128</definedName>
    <definedName name="Z_7CB2D520_A8A5_4D6C_BE39_64C505DBAE2C_.wvu.FilterData" localSheetId="0" hidden="1">'на 01.05.2017'!$A$7:$K$385</definedName>
    <definedName name="Z_7DB24378_D193_4D04_9739_831C8625EEAE_.wvu.FilterData" localSheetId="0" hidden="1">'на 01.05.2017'!$A$7:$K$61</definedName>
    <definedName name="Z_7E10B4A2_86C5_49FE_B735_A2A4A6EBA352_.wvu.FilterData" localSheetId="0" hidden="1">'на 01.05.2017'!$A$7:$K$385</definedName>
    <definedName name="Z_7E77AE50_A8E9_48E1_BD6F_0651484E1DB4_.wvu.FilterData" localSheetId="0" hidden="1">'на 01.05.2017'!$A$7:$K$385</definedName>
    <definedName name="Z_7EA33A1B_0947_4DD9_ACB5_FE84B029B96C_.wvu.FilterData" localSheetId="0" hidden="1">'на 01.05.2017'!$A$7:$K$385</definedName>
    <definedName name="Z_81403331_C5EB_4760_B273_D3D9C8D43951_.wvu.FilterData" localSheetId="0" hidden="1">'на 01.05.2017'!$A$7:$H$128</definedName>
    <definedName name="Z_81BE03B7_DE2F_4E82_8496_CAF917D1CC3F_.wvu.FilterData" localSheetId="0" hidden="1">'на 01.05.2017'!$A$7:$K$385</definedName>
    <definedName name="Z_8220CA38_66F1_4F9F_A7AE_CF3DF89B0B66_.wvu.FilterData" localSheetId="0" hidden="1">'на 01.05.2017'!$A$7:$K$385</definedName>
    <definedName name="Z_8280D1E0_5055_49CD_A383_D6B2F2EBD512_.wvu.FilterData" localSheetId="0" hidden="1">'на 01.05.2017'!$A$7:$H$128</definedName>
    <definedName name="Z_829F5F3F_AACC_4AF4_A7EF_0FD75747C358_.wvu.FilterData" localSheetId="0" hidden="1">'на 01.05.2017'!$A$7:$K$385</definedName>
    <definedName name="Z_840133FA_9546_4ED0_AA3E_E87F8F80931F_.wvu.FilterData" localSheetId="0" hidden="1">'на 01.05.2017'!$A$7:$K$385</definedName>
    <definedName name="Z_8462E4B7_FF49_4401_9CB1_027D70C3D86B_.wvu.FilterData" localSheetId="0" hidden="1">'на 01.05.2017'!$A$7:$H$128</definedName>
    <definedName name="Z_8518EF96_21CF_4CEA_B17C_8AA8E48B82CF_.wvu.FilterData" localSheetId="0" hidden="1">'на 01.05.2017'!$A$7:$K$385</definedName>
    <definedName name="Z_85336449_1C25_4AF7_89BA_281D7385CDF9_.wvu.FilterData" localSheetId="0" hidden="1">'на 01.05.2017'!$A$7:$K$385</definedName>
    <definedName name="Z_8649CC96_F63A_4F83_8C89_AA8F47AC05F3_.wvu.FilterData" localSheetId="0" hidden="1">'на 01.05.2017'!$A$7:$H$128</definedName>
    <definedName name="Z_866666B3_A778_4059_8EF6_136684A0F698_.wvu.FilterData" localSheetId="0" hidden="1">'на 01.05.2017'!$A$7:$K$385</definedName>
    <definedName name="Z_8789C1A0_51C5_46EF_B1F1_B319BE008AC1_.wvu.FilterData" localSheetId="0" hidden="1">'на 01.05.2017'!$A$7:$K$385</definedName>
    <definedName name="Z_87AE545F_036F_4E8B_9D04_AE59AB8BAC14_.wvu.FilterData" localSheetId="0" hidden="1">'на 01.05.2017'!$A$7:$H$128</definedName>
    <definedName name="Z_87D86486_B5EF_4463_9350_9D1E042A42DF_.wvu.FilterData" localSheetId="0" hidden="1">'на 01.05.2017'!$A$7:$K$385</definedName>
    <definedName name="Z_8878B53B_0E8A_4A11_8A26_C2AC9BB8A4A9_.wvu.FilterData" localSheetId="0" hidden="1">'на 01.05.2017'!$A$7:$H$128</definedName>
    <definedName name="Z_888B8943_9277_42CB_A862_699801009D7B_.wvu.FilterData" localSheetId="0" hidden="1">'на 01.05.2017'!$A$7:$K$385</definedName>
    <definedName name="Z_89F2DB1B_0F19_4230_A501_8A6666788E86_.wvu.FilterData" localSheetId="0" hidden="1">'на 01.05.2017'!$A$7:$K$385</definedName>
    <definedName name="Z_8BA7C340_DD6D_4BDE_939B_41C98A02B423_.wvu.FilterData" localSheetId="0" hidden="1">'на 01.05.2017'!$A$7:$K$385</definedName>
    <definedName name="Z_8BB118EA_41BC_4E46_8EA1_4268AA5B6DB1_.wvu.FilterData" localSheetId="0" hidden="1">'на 01.05.2017'!$A$7:$K$385</definedName>
    <definedName name="Z_8C04CD6E_A1CC_4EF8_8DD5_B859F52073A0_.wvu.FilterData" localSheetId="0" hidden="1">'на 01.05.2017'!$A$7:$K$385</definedName>
    <definedName name="Z_8C654415_86D2_479D_A511_8A4B3774E375_.wvu.FilterData" localSheetId="0" hidden="1">'на 01.05.2017'!$A$7:$H$128</definedName>
    <definedName name="Z_8CAD663B_CD5E_4846_B4FD_69BCB6D1EB12_.wvu.FilterData" localSheetId="0" hidden="1">'на 01.05.2017'!$A$7:$H$128</definedName>
    <definedName name="Z_8CB267BE_E783_4914_8FFF_50D79F1D75CF_.wvu.FilterData" localSheetId="0" hidden="1">'на 01.05.2017'!$A$7:$H$128</definedName>
    <definedName name="Z_8D0153EB_A3EC_4213_A12B_74D6D827770F_.wvu.FilterData" localSheetId="0" hidden="1">'на 01.05.2017'!$A$7:$K$385</definedName>
    <definedName name="Z_8D7BE686_9FAF_4C26_8FD5_5395E55E0797_.wvu.FilterData" localSheetId="0" hidden="1">'на 01.05.2017'!$A$7:$H$128</definedName>
    <definedName name="Z_8D8D2F4C_3B7E_4C1F_A367_4BA418733E1A_.wvu.FilterData" localSheetId="0" hidden="1">'на 01.05.2017'!$A$7:$H$128</definedName>
    <definedName name="Z_8DFDD887_4859_4275_91A7_634544543F21_.wvu.FilterData" localSheetId="0" hidden="1">'на 01.05.2017'!$A$7:$K$385</definedName>
    <definedName name="Z_8E62A2BE_7CE7_496E_AC79_F133ABDC98BF_.wvu.FilterData" localSheetId="0" hidden="1">'на 01.05.2017'!$A$7:$H$128</definedName>
    <definedName name="Z_8EEB3EFB_2D0D_474D_A904_853356F13984_.wvu.FilterData" localSheetId="0" hidden="1">'на 01.05.2017'!$A$7:$K$385</definedName>
    <definedName name="Z_8F2A8A22_72A2_4B00_8248_255CA52D5828_.wvu.FilterData" localSheetId="0" hidden="1">'на 01.05.2017'!$A$7:$K$385</definedName>
    <definedName name="Z_9089CAE7_C9D5_4B44_BF40_622C1D4BEC1A_.wvu.FilterData" localSheetId="0" hidden="1">'на 01.05.2017'!$A$7:$K$385</definedName>
    <definedName name="Z_90B62036_E8E2_47F2_BA67_9490969E5E89_.wvu.FilterData" localSheetId="0" hidden="1">'на 01.05.2017'!$A$7:$K$385</definedName>
    <definedName name="Z_91A44DD7_EFA1_45BC_BF8A_C6EBAED142C3_.wvu.FilterData" localSheetId="0" hidden="1">'на 01.05.2017'!$A$7:$K$385</definedName>
    <definedName name="Z_92A69ACC_08E1_4049_9A4E_909BE09E8D3F_.wvu.FilterData" localSheetId="0" hidden="1">'на 01.05.2017'!$A$7:$K$385</definedName>
    <definedName name="Z_92A7494D_B642_4D2E_8A98_FA3ADD190BCE_.wvu.FilterData" localSheetId="0" hidden="1">'на 01.05.2017'!$A$7:$K$385</definedName>
    <definedName name="Z_92A89EF4_8A4E_4790_B0CC_01892B6039EB_.wvu.FilterData" localSheetId="0" hidden="1">'на 01.05.2017'!$A$7:$K$385</definedName>
    <definedName name="Z_92E38377_38CC_496E_BBD8_5394F7550FE3_.wvu.FilterData" localSheetId="0" hidden="1">'на 01.05.2017'!$A$7:$K$385</definedName>
    <definedName name="Z_93030161_EBD2_4C55_BB01_67290B2149A7_.wvu.FilterData" localSheetId="0" hidden="1">'на 01.05.2017'!$A$7:$K$385</definedName>
    <definedName name="Z_935DFEC4_8817_4BB5_A846_9674D5A05EE9_.wvu.FilterData" localSheetId="0" hidden="1">'на 01.05.2017'!$A$7:$H$128</definedName>
    <definedName name="Z_938F43B0_CEED_4632_948B_C835F76DFE4A_.wvu.FilterData" localSheetId="0" hidden="1">'на 01.05.2017'!$A$7:$K$385</definedName>
    <definedName name="Z_944D1186_FA84_48E6_9A44_19022D55084A_.wvu.FilterData" localSheetId="0" hidden="1">'на 01.05.2017'!$A$7:$K$385</definedName>
    <definedName name="Z_94E3B816_367C_44F4_94FC_13D42F694C13_.wvu.FilterData" localSheetId="0" hidden="1">'на 01.05.2017'!$A$7:$K$385</definedName>
    <definedName name="Z_95B5A563_A81C_425C_AC80_18232E0FA0F2_.wvu.FilterData" localSheetId="0" hidden="1">'на 01.05.2017'!$A$7:$H$128</definedName>
    <definedName name="Z_96167660_EA8B_4F7D_87A1_785E97B459B3_.wvu.FilterData" localSheetId="0" hidden="1">'на 01.05.2017'!$A$7:$H$128</definedName>
    <definedName name="Z_96879477_4713_4ABC_982A_7EB1C07B4DED_.wvu.FilterData" localSheetId="0" hidden="1">'на 01.05.2017'!$A$7:$H$128</definedName>
    <definedName name="Z_969E164A_AA47_4A3D_AECC_F3C5A8BBA40A_.wvu.FilterData" localSheetId="0" hidden="1">'на 01.05.2017'!$A$7:$K$385</definedName>
    <definedName name="Z_9780079B_2369_4362_9878_DE63286783A8_.wvu.FilterData" localSheetId="0" hidden="1">'на 01.05.2017'!$A$7:$K$385</definedName>
    <definedName name="Z_97B55429_A18E_43B5_9AF8_FE73FCDE4BBB_.wvu.FilterData" localSheetId="0" hidden="1">'на 01.05.2017'!$A$7:$K$385</definedName>
    <definedName name="Z_97E2C09C_6040_4BDA_B6A0_AF60F993AC48_.wvu.FilterData" localSheetId="0" hidden="1">'на 01.05.2017'!$A$7:$K$385</definedName>
    <definedName name="Z_97F74FDF_2C27_4D85_A3A7_1EF51A8A2DFF_.wvu.FilterData" localSheetId="0" hidden="1">'на 01.05.2017'!$A$7:$H$128</definedName>
    <definedName name="Z_987C1B6D_28A7_49CB_BBF0_6C3FFB9FC1C5_.wvu.FilterData" localSheetId="0" hidden="1">'на 01.05.2017'!$A$7:$K$385</definedName>
    <definedName name="Z_998B8119_4FF3_4A16_838D_539C6AE34D55_.wvu.Cols" localSheetId="0" hidden="1">'на 01.05.2017'!#REF!,'на 01.05.2017'!#REF!</definedName>
    <definedName name="Z_998B8119_4FF3_4A16_838D_539C6AE34D55_.wvu.FilterData" localSheetId="0" hidden="1">'на 01.05.2017'!$A$7:$K$385</definedName>
    <definedName name="Z_998B8119_4FF3_4A16_838D_539C6AE34D55_.wvu.PrintArea" localSheetId="0" hidden="1">'на 01.05.2017'!$A$1:$K$179</definedName>
    <definedName name="Z_998B8119_4FF3_4A16_838D_539C6AE34D55_.wvu.PrintTitles" localSheetId="0" hidden="1">'на 01.05.2017'!$5:$8</definedName>
    <definedName name="Z_998B8119_4FF3_4A16_838D_539C6AE34D55_.wvu.Rows" localSheetId="0" hidden="1">'на 01.05.2017'!#REF!</definedName>
    <definedName name="Z_99950613_28E7_4EC2_B918_559A2757B0A9_.wvu.FilterData" localSheetId="0" hidden="1">'на 01.05.2017'!$A$7:$K$385</definedName>
    <definedName name="Z_99950613_28E7_4EC2_B918_559A2757B0A9_.wvu.PrintArea" localSheetId="0" hidden="1">'на 01.05.2017'!$A$1:$K$183</definedName>
    <definedName name="Z_99950613_28E7_4EC2_B918_559A2757B0A9_.wvu.PrintTitles" localSheetId="0" hidden="1">'на 01.05.2017'!$5:$8</definedName>
    <definedName name="Z_9A28E7E9_55CD_40D9_9E29_E07B8DD3C238_.wvu.FilterData" localSheetId="0" hidden="1">'на 01.05.2017'!$A$7:$K$385</definedName>
    <definedName name="Z_9A769443_7DFA_43D5_AB26_6F2EEF53DAF1_.wvu.FilterData" localSheetId="0" hidden="1">'на 01.05.2017'!$A$7:$H$128</definedName>
    <definedName name="Z_9C310551_EC8B_4B87_B5AF_39FC532C6FE3_.wvu.FilterData" localSheetId="0" hidden="1">'на 01.05.2017'!$A$7:$H$128</definedName>
    <definedName name="Z_9C38FBC7_6E93_40A5_BD30_7720FC92D0D4_.wvu.FilterData" localSheetId="0" hidden="1">'на 01.05.2017'!$A$7:$K$385</definedName>
    <definedName name="Z_9CB26755_9CF3_42C9_A567_6FF9CCE0F397_.wvu.FilterData" localSheetId="0" hidden="1">'на 01.05.2017'!$A$7:$K$385</definedName>
    <definedName name="Z_9D24C81C_5B18_4B40_BF88_7236C9CAE366_.wvu.FilterData" localSheetId="0" hidden="1">'на 01.05.2017'!$A$7:$H$128</definedName>
    <definedName name="Z_9E1D944D_E62F_4660_B928_F956F86CCB3D_.wvu.FilterData" localSheetId="0" hidden="1">'на 01.05.2017'!$A$7:$K$385</definedName>
    <definedName name="Z_9E720D93_31F0_4636_BA00_6CE6F83F3651_.wvu.FilterData" localSheetId="0" hidden="1">'на 01.05.2017'!$A$7:$K$385</definedName>
    <definedName name="Z_9E943B7D_D4C7_443F_BC4C_8AB90546D8A5_.wvu.Cols" localSheetId="0" hidden="1">'на 01.05.2017'!#REF!,'на 01.05.2017'!#REF!</definedName>
    <definedName name="Z_9E943B7D_D4C7_443F_BC4C_8AB90546D8A5_.wvu.FilterData" localSheetId="0" hidden="1">'на 01.05.2017'!$A$3:$K$61</definedName>
    <definedName name="Z_9E943B7D_D4C7_443F_BC4C_8AB90546D8A5_.wvu.PrintTitles" localSheetId="0" hidden="1">'на 01.05.2017'!$5:$8</definedName>
    <definedName name="Z_9E943B7D_D4C7_443F_BC4C_8AB90546D8A5_.wvu.Rows" localSheetId="0" hidden="1">'на 01.05.2017'!#REF!,'на 01.05.2017'!#REF!,'на 01.05.2017'!#REF!,'на 01.05.2017'!#REF!,'на 01.05.2017'!#REF!,'на 01.05.2017'!#REF!,'на 01.05.2017'!#REF!,'на 01.05.2017'!#REF!,'на 01.05.2017'!#REF!,'на 01.05.2017'!#REF!,'на 01.05.2017'!#REF!,'на 01.05.2017'!#REF!,'на 01.05.2017'!#REF!,'на 01.05.2017'!#REF!,'на 01.05.2017'!#REF!,'на 01.05.2017'!#REF!,'на 01.05.2017'!#REF!,'на 01.05.2017'!#REF!,'на 01.05.2017'!#REF!,'на 01.05.2017'!#REF!</definedName>
    <definedName name="Z_9EC99D85_9CBB_4D41_A0AC_5A782960B43C_.wvu.FilterData" localSheetId="0" hidden="1">'на 01.05.2017'!$A$7:$H$128</definedName>
    <definedName name="Z_9FA29541_62F4_4CED_BF33_19F6BA57578F_.wvu.Cols" localSheetId="0" hidden="1">'на 01.05.2017'!#REF!,'на 01.05.2017'!#REF!</definedName>
    <definedName name="Z_9FA29541_62F4_4CED_BF33_19F6BA57578F_.wvu.FilterData" localSheetId="0" hidden="1">'на 01.05.2017'!$A$7:$K$385</definedName>
    <definedName name="Z_9FA29541_62F4_4CED_BF33_19F6BA57578F_.wvu.PrintArea" localSheetId="0" hidden="1">'на 01.05.2017'!$A$1:$K$179</definedName>
    <definedName name="Z_9FA29541_62F4_4CED_BF33_19F6BA57578F_.wvu.PrintTitles" localSheetId="0" hidden="1">'на 01.05.2017'!$5:$8</definedName>
    <definedName name="Z_A0963EEC_5578_46DF_B7B0_2B9F8CADC5B9_.wvu.FilterData" localSheetId="0" hidden="1">'на 01.05.2017'!$A$7:$K$385</definedName>
    <definedName name="Z_A0A3CD9B_2436_40D7_91DB_589A95FBBF00_.wvu.FilterData" localSheetId="0" hidden="1">'на 01.05.2017'!$A$7:$K$385</definedName>
    <definedName name="Z_A0A3CD9B_2436_40D7_91DB_589A95FBBF00_.wvu.PrintArea" localSheetId="0" hidden="1">'на 01.05.2017'!$A$1:$K$183</definedName>
    <definedName name="Z_A0A3CD9B_2436_40D7_91DB_589A95FBBF00_.wvu.PrintTitles" localSheetId="0" hidden="1">'на 01.05.2017'!$5:$8</definedName>
    <definedName name="Z_A0EB0A04_1124_498B_8C4B_C1E25B53C1A8_.wvu.FilterData" localSheetId="0" hidden="1">'на 01.05.2017'!$A$7:$H$128</definedName>
    <definedName name="Z_A113B19A_DB2C_4585_AED7_B7EF9F05E57E_.wvu.FilterData" localSheetId="0" hidden="1">'на 01.05.2017'!$A$7:$K$385</definedName>
    <definedName name="Z_A2611F3A_C06C_4662_B39E_6F08BA7C9B14_.wvu.FilterData" localSheetId="0" hidden="1">'на 01.05.2017'!$A$7:$H$128</definedName>
    <definedName name="Z_A28DA500_33FC_4913_B21A_3E2D7ED7A130_.wvu.FilterData" localSheetId="0" hidden="1">'на 01.05.2017'!$A$7:$H$128</definedName>
    <definedName name="Z_A38250FB_559C_49CE_918A_6673F9586B86_.wvu.FilterData" localSheetId="0" hidden="1">'на 01.05.2017'!$A$7:$K$385</definedName>
    <definedName name="Z_A62258B9_7768_4C4F_AFFC_537782E81CFF_.wvu.FilterData" localSheetId="0" hidden="1">'на 01.05.2017'!$A$7:$H$128</definedName>
    <definedName name="Z_A65D4FF6_26A1_47FE_AF98_41E05002FB1E_.wvu.FilterData" localSheetId="0" hidden="1">'на 01.05.2017'!$A$7:$H$128</definedName>
    <definedName name="Z_A6816A2A_A381_4629_A196_A2D2CBED046E_.wvu.FilterData" localSheetId="0" hidden="1">'на 01.05.2017'!$A$7:$K$385</definedName>
    <definedName name="Z_A6B98527_7CBF_4E4D_BDEA_9334A3EB779F_.wvu.Cols" localSheetId="0" hidden="1">'на 01.05.2017'!#REF!,'на 01.05.2017'!#REF!,'на 01.05.2017'!$L:$BO</definedName>
    <definedName name="Z_A6B98527_7CBF_4E4D_BDEA_9334A3EB779F_.wvu.FilterData" localSheetId="0" hidden="1">'на 01.05.2017'!$A$7:$K$385</definedName>
    <definedName name="Z_A6B98527_7CBF_4E4D_BDEA_9334A3EB779F_.wvu.PrintArea" localSheetId="0" hidden="1">'на 01.05.2017'!$A$1:$BO$179</definedName>
    <definedName name="Z_A6B98527_7CBF_4E4D_BDEA_9334A3EB779F_.wvu.PrintTitles" localSheetId="0" hidden="1">'на 01.05.2017'!$5:$7</definedName>
    <definedName name="Z_A98C96B5_CE3A_4FF9_B3E5_0DBB66ADC5BB_.wvu.FilterData" localSheetId="0" hidden="1">'на 01.05.2017'!$A$7:$H$128</definedName>
    <definedName name="Z_A9BB2943_E4B1_4809_A926_69F8C50E1CF2_.wvu.FilterData" localSheetId="0" hidden="1">'на 01.05.2017'!$A$7:$K$385</definedName>
    <definedName name="Z_AA4C7BF5_07E0_4095_B165_D2AF600190FA_.wvu.FilterData" localSheetId="0" hidden="1">'на 01.05.2017'!$A$7:$H$128</definedName>
    <definedName name="Z_AAC4B5AB_1913_4D9C_A1FF_BD9345E009EB_.wvu.FilterData" localSheetId="0" hidden="1">'на 01.05.2017'!$A$7:$H$128</definedName>
    <definedName name="Z_AB20AEF7_931C_411F_91E6_F461408B5AE6_.wvu.FilterData" localSheetId="0" hidden="1">'на 01.05.2017'!$A$7:$K$385</definedName>
    <definedName name="Z_ABAF42E6_6CD6_46B1_A0C6_0099C207BC1C_.wvu.FilterData" localSheetId="0" hidden="1">'на 01.05.2017'!$A$7:$K$385</definedName>
    <definedName name="Z_ABF07E15_3FB5_46FA_8B18_72FA32E3F1DA_.wvu.FilterData" localSheetId="0" hidden="1">'на 01.05.2017'!$A$7:$K$385</definedName>
    <definedName name="Z_ACFE2E5A_B4BC_4793_B103_05F97C227772_.wvu.FilterData" localSheetId="0" hidden="1">'на 01.05.2017'!$A$7:$K$385</definedName>
    <definedName name="Z_AD079EA2_4E18_46EE_8E20_0C7923C917D2_.wvu.FilterData" localSheetId="0" hidden="1">'на 01.05.2017'!$A$7:$K$385</definedName>
    <definedName name="Z_AF01D870_77CB_46A2_A95B_3A27FF42EAA8_.wvu.FilterData" localSheetId="0" hidden="1">'на 01.05.2017'!$A$7:$H$128</definedName>
    <definedName name="Z_AF1AEFF5_9892_4FCB_BD3E_6CF1CEE1B71B_.wvu.FilterData" localSheetId="0" hidden="1">'на 01.05.2017'!$A$7:$K$385</definedName>
    <definedName name="Z_AFABF6AA_2F6E_48B0_98F8_213EA30990B1_.wvu.FilterData" localSheetId="0" hidden="1">'на 01.05.2017'!$A$7:$K$385</definedName>
    <definedName name="Z_AFC26506_1EE1_430F_B247_3257CE41958A_.wvu.FilterData" localSheetId="0" hidden="1">'на 01.05.2017'!$A$7:$K$385</definedName>
    <definedName name="Z_B00B4D71_156E_4DD9_93CC_1F392CBA035F_.wvu.FilterData" localSheetId="0" hidden="1">'на 01.05.2017'!$A$7:$K$385</definedName>
    <definedName name="Z_B0B61858_D248_4F0B_95EB_A53482FBF19B_.wvu.FilterData" localSheetId="0" hidden="1">'на 01.05.2017'!$A$7:$K$385</definedName>
    <definedName name="Z_B180D137_9F25_4AD4_9057_37928F1867A8_.wvu.FilterData" localSheetId="0" hidden="1">'на 01.05.2017'!$A$7:$H$128</definedName>
    <definedName name="Z_B246A3A0_6AE0_4610_AE7A_F7490C26DBCA_.wvu.FilterData" localSheetId="0" hidden="1">'на 01.05.2017'!$A$7:$K$385</definedName>
    <definedName name="Z_B2D38EAC_E767_43A7_B7A2_621639FE347D_.wvu.FilterData" localSheetId="0" hidden="1">'на 01.05.2017'!$A$7:$H$128</definedName>
    <definedName name="Z_B3114865_FFF9_40B7_B9E6_C3642102DCF9_.wvu.FilterData" localSheetId="0" hidden="1">'на 01.05.2017'!$A$7:$K$385</definedName>
    <definedName name="Z_B3339176_D3D0_4D7A_8AAB_C0B71F942A93_.wvu.FilterData" localSheetId="0" hidden="1">'на 01.05.2017'!$A$7:$H$128</definedName>
    <definedName name="Z_B45FAC42_679D_43AB_B511_9E5492CAC2DB_.wvu.FilterData" localSheetId="0" hidden="1">'на 01.05.2017'!$A$7:$H$128</definedName>
    <definedName name="Z_B499C08D_A2E7_417F_A9B7_BFCE2B66534F_.wvu.FilterData" localSheetId="0" hidden="1">'на 01.05.2017'!$A$7:$K$385</definedName>
    <definedName name="Z_B5533D56_E1AE_4DE7_8436_EF9CA55A4943_.wvu.FilterData" localSheetId="0" hidden="1">'на 01.05.2017'!$A$7:$K$385</definedName>
    <definedName name="Z_B56BEF44_39DC_4F5B_A5E5_157C237832AF_.wvu.FilterData" localSheetId="0" hidden="1">'на 01.05.2017'!$A$7:$H$128</definedName>
    <definedName name="Z_B5A6FE62_B66C_45B1_AF17_B7686B0B3A3F_.wvu.FilterData" localSheetId="0" hidden="1">'на 01.05.2017'!$A$7:$K$385</definedName>
    <definedName name="Z_B603D180_E09A_4B9C_810F_9423EBA4A0EA_.wvu.FilterData" localSheetId="0" hidden="1">'на 01.05.2017'!$A$7:$K$385</definedName>
    <definedName name="Z_B698776A_6A96_445D_9813_F5440DD90495_.wvu.FilterData" localSheetId="0" hidden="1">'на 01.05.2017'!$A$7:$K$385</definedName>
    <definedName name="Z_B7A22467_168B_475A_AC6B_F744F4990F6A_.wvu.FilterData" localSheetId="0" hidden="1">'на 01.05.2017'!$A$7:$K$385</definedName>
    <definedName name="Z_B7A4DC29_6CA3_48BD_BD2B_5EA61D250392_.wvu.FilterData" localSheetId="0" hidden="1">'на 01.05.2017'!$A$7:$H$128</definedName>
    <definedName name="Z_B7F67755_3086_43A6_86E7_370F80E61BD0_.wvu.FilterData" localSheetId="0" hidden="1">'на 01.05.2017'!$A$7:$H$128</definedName>
    <definedName name="Z_B858041A_E0C9_4C5A_A736_A0DA4684B712_.wvu.FilterData" localSheetId="0" hidden="1">'на 01.05.2017'!$A$7:$K$385</definedName>
    <definedName name="Z_B8EDA240_D337_4165_927F_4408D011F4B1_.wvu.FilterData" localSheetId="0" hidden="1">'на 01.05.2017'!$A$7:$K$385</definedName>
    <definedName name="Z_B9FDB936_DEDC_405B_AC55_3262523808BE_.wvu.FilterData" localSheetId="0" hidden="1">'на 01.05.2017'!$A$7:$K$385</definedName>
    <definedName name="Z_BAB4825B_2E54_4A6C_A72D_1F8E7B4FEFFB_.wvu.FilterData" localSheetId="0" hidden="1">'на 01.05.2017'!$A$7:$K$385</definedName>
    <definedName name="Z_BAFB3A8F_5ACD_4C4A_A33C_831C754D88C0_.wvu.FilterData" localSheetId="0" hidden="1">'на 01.05.2017'!$A$7:$K$385</definedName>
    <definedName name="Z_BC09D690_D177_4FC8_AE1F_8F0F0D5C6ECD_.wvu.FilterData" localSheetId="0" hidden="1">'на 01.05.2017'!$A$7:$K$385</definedName>
    <definedName name="Z_BC6910FC_42F8_457B_8F8D_9BC0111CE283_.wvu.FilterData" localSheetId="0" hidden="1">'на 01.05.2017'!$A$7:$K$385</definedName>
    <definedName name="Z_BDD573CF_BFE0_4002_B5F7_E438A5DAD635_.wvu.FilterData" localSheetId="0" hidden="1">'на 01.05.2017'!$A$7:$K$385</definedName>
    <definedName name="Z_BE442298_736F_47F5_9592_76FFCCDA59DB_.wvu.FilterData" localSheetId="0" hidden="1">'на 01.05.2017'!$A$7:$H$128</definedName>
    <definedName name="Z_BE97AC31_BFEB_4520_BC44_68B0C987C70A_.wvu.FilterData" localSheetId="0" hidden="1">'на 01.05.2017'!$A$7:$K$385</definedName>
    <definedName name="Z_BEA0FDBA_BB07_4C19_8BBD_5E57EE395C09_.wvu.Cols" localSheetId="0" hidden="1">'на 01.05.2017'!#REF!</definedName>
    <definedName name="Z_BEA0FDBA_BB07_4C19_8BBD_5E57EE395C09_.wvu.FilterData" localSheetId="0" hidden="1">'на 01.05.2017'!$A$7:$K$385</definedName>
    <definedName name="Z_BEA0FDBA_BB07_4C19_8BBD_5E57EE395C09_.wvu.PrintArea" localSheetId="0" hidden="1">'на 01.05.2017'!$A$1:$K$183</definedName>
    <definedName name="Z_BEA0FDBA_BB07_4C19_8BBD_5E57EE395C09_.wvu.PrintTitles" localSheetId="0" hidden="1">'на 01.05.2017'!$5:$8</definedName>
    <definedName name="Z_BF65F093_304D_44F0_BF26_E5F8F9093CF5_.wvu.FilterData" localSheetId="0" hidden="1">'на 01.05.2017'!$A$7:$K$61</definedName>
    <definedName name="Z_C0ED18A2_48B4_4C82_979B_4B80DB79BC08_.wvu.FilterData" localSheetId="0" hidden="1">'на 01.05.2017'!$A$7:$K$385</definedName>
    <definedName name="Z_C14C28B9_3A8B_4F55_AC1E_B6D3DA6398D5_.wvu.FilterData" localSheetId="0" hidden="1">'на 01.05.2017'!$A$7:$K$385</definedName>
    <definedName name="Z_C2E7FF11_4F7B_4EA9_AD45_A8385AC4BC24_.wvu.FilterData" localSheetId="0" hidden="1">'на 01.05.2017'!$A$7:$H$128</definedName>
    <definedName name="Z_C3E7B974_7E68_49C9_8A66_DEBBC3D71CB8_.wvu.FilterData" localSheetId="0" hidden="1">'на 01.05.2017'!$A$7:$H$128</definedName>
    <definedName name="Z_C47D5376_4107_461D_B353_0F0CCA5A27B8_.wvu.FilterData" localSheetId="0" hidden="1">'на 01.05.2017'!$A$7:$H$128</definedName>
    <definedName name="Z_C4A81194_E272_4927_9E06_D47C43E50753_.wvu.FilterData" localSheetId="0" hidden="1">'на 01.05.2017'!$A$7:$K$385</definedName>
    <definedName name="Z_C55D9313_9108_41CA_AD0E_FE2F7292C638_.wvu.FilterData" localSheetId="0" hidden="1">'на 01.05.2017'!$A$7:$H$128</definedName>
    <definedName name="Z_C5D84F85_3611_4C2A_903D_ECFF3A3DA3D9_.wvu.FilterData" localSheetId="0" hidden="1">'на 01.05.2017'!$A$7:$H$128</definedName>
    <definedName name="Z_C70C85CF_5ADB_4631_87C7_BA23E9BE3196_.wvu.FilterData" localSheetId="0" hidden="1">'на 01.05.2017'!$A$7:$K$385</definedName>
    <definedName name="Z_C74598AC_1D4B_466D_8455_294C1A2E69BB_.wvu.FilterData" localSheetId="0" hidden="1">'на 01.05.2017'!$A$7:$H$128</definedName>
    <definedName name="Z_C8C7D91A_0101_429D_A7C4_25C2A366909A_.wvu.Cols" localSheetId="0" hidden="1">'на 01.05.2017'!#REF!,'на 01.05.2017'!#REF!</definedName>
    <definedName name="Z_C8C7D91A_0101_429D_A7C4_25C2A366909A_.wvu.FilterData" localSheetId="0" hidden="1">'на 01.05.2017'!$A$7:$K$61</definedName>
    <definedName name="Z_C8C7D91A_0101_429D_A7C4_25C2A366909A_.wvu.Rows" localSheetId="0" hidden="1">'на 01.05.2017'!#REF!,'на 01.05.2017'!#REF!,'на 01.05.2017'!#REF!,'на 01.05.2017'!#REF!,'на 01.05.2017'!#REF!,'на 01.05.2017'!#REF!,'на 01.05.2017'!#REF!,'на 01.05.2017'!#REF!,'на 01.05.2017'!#REF!,'на 01.05.2017'!#REF!</definedName>
    <definedName name="Z_C9081176_529C_43E8_8E20_8AC24E7C2D35_.wvu.FilterData" localSheetId="0" hidden="1">'на 01.05.2017'!$A$7:$K$385</definedName>
    <definedName name="Z_C94FB5D5_E515_4327_B4DC_AC3D7C1A6363_.wvu.FilterData" localSheetId="0" hidden="1">'на 01.05.2017'!$A$7:$K$385</definedName>
    <definedName name="Z_C98B4A4E_FC1F_45B3_ABB0_7DC9BD4B8057_.wvu.FilterData" localSheetId="0" hidden="1">'на 01.05.2017'!$A$7:$H$128</definedName>
    <definedName name="Z_CA384592_0CFD_4322_A4EB_34EC04693944_.wvu.FilterData" localSheetId="0" hidden="1">'на 01.05.2017'!$A$7:$K$385</definedName>
    <definedName name="Z_CA384592_0CFD_4322_A4EB_34EC04693944_.wvu.PrintArea" localSheetId="0" hidden="1">'на 01.05.2017'!$A$1:$K$181</definedName>
    <definedName name="Z_CA384592_0CFD_4322_A4EB_34EC04693944_.wvu.PrintTitles" localSheetId="0" hidden="1">'на 01.05.2017'!$5:$8</definedName>
    <definedName name="Z_CAAD7F8A_A328_4C0A_9ECF_2AD83A08D699_.wvu.FilterData" localSheetId="0" hidden="1">'на 01.05.2017'!$A$7:$H$128</definedName>
    <definedName name="Z_CB1A56DC_A135_41E6_8A02_AE4E518C879F_.wvu.FilterData" localSheetId="0" hidden="1">'на 01.05.2017'!$A$7:$K$385</definedName>
    <definedName name="Z_CB4880DD_CE83_4DFC_BBA7_70687256D5A4_.wvu.FilterData" localSheetId="0" hidden="1">'на 01.05.2017'!$A$7:$H$128</definedName>
    <definedName name="Z_CBDBA949_FA00_4560_8001_BD00E63FCCA4_.wvu.FilterData" localSheetId="0" hidden="1">'на 01.05.2017'!$A$7:$K$385</definedName>
    <definedName name="Z_CBF12BD1_A071_4448_8003_32E74F40E3E3_.wvu.FilterData" localSheetId="0" hidden="1">'на 01.05.2017'!$A$7:$H$128</definedName>
    <definedName name="Z_CBF9D894_3FD2_4B68_BAC8_643DB23851C0_.wvu.FilterData" localSheetId="0" hidden="1">'на 01.05.2017'!$A$7:$H$128</definedName>
    <definedName name="Z_CBF9D894_3FD2_4B68_BAC8_643DB23851C0_.wvu.Rows" localSheetId="0" hidden="1">'на 01.05.2017'!#REF!,'на 01.05.2017'!#REF!,'на 01.05.2017'!#REF!,'на 01.05.2017'!#REF!</definedName>
    <definedName name="Z_CCC17219_B1A3_4C6B_B903_0E4550432FD0_.wvu.FilterData" localSheetId="0" hidden="1">'на 01.05.2017'!$A$7:$H$128</definedName>
    <definedName name="Z_CD10AFE5_EACD_43E3_B0AD_1FCFF7EEADC3_.wvu.FilterData" localSheetId="0" hidden="1">'на 01.05.2017'!$A$7:$K$385</definedName>
    <definedName name="Z_CFEB7053_3C1D_451D_9A86_5940DFCF964A_.wvu.FilterData" localSheetId="0" hidden="1">'на 01.05.2017'!$A$7:$K$385</definedName>
    <definedName name="Z_D165341F_496A_48CE_829A_555B16787041_.wvu.FilterData" localSheetId="0" hidden="1">'на 01.05.2017'!$A$7:$K$385</definedName>
    <definedName name="Z_D20DFCFE_63F9_4265_B37B_4F36C46DF159_.wvu.Cols" localSheetId="0" hidden="1">'на 01.05.2017'!#REF!,'на 01.05.2017'!#REF!</definedName>
    <definedName name="Z_D20DFCFE_63F9_4265_B37B_4F36C46DF159_.wvu.FilterData" localSheetId="0" hidden="1">'на 01.05.2017'!$A$7:$K$385</definedName>
    <definedName name="Z_D20DFCFE_63F9_4265_B37B_4F36C46DF159_.wvu.PrintArea" localSheetId="0" hidden="1">'на 01.05.2017'!$A$1:$K$179</definedName>
    <definedName name="Z_D20DFCFE_63F9_4265_B37B_4F36C46DF159_.wvu.PrintTitles" localSheetId="0" hidden="1">'на 01.05.2017'!$5:$8</definedName>
    <definedName name="Z_D20DFCFE_63F9_4265_B37B_4F36C46DF159_.wvu.Rows" localSheetId="0" hidden="1">'на 01.05.2017'!#REF!,'на 01.05.2017'!#REF!,'на 01.05.2017'!#REF!,'на 01.05.2017'!#REF!,'на 01.05.2017'!#REF!</definedName>
    <definedName name="Z_D2422493_0DF6_4923_AFF9_1CE532FC9E0E_.wvu.FilterData" localSheetId="0" hidden="1">'на 01.05.2017'!$A$7:$K$385</definedName>
    <definedName name="Z_D26EAC32_42CC_46AF_8D27_8094727B2B8E_.wvu.FilterData" localSheetId="0" hidden="1">'на 01.05.2017'!$A$7:$K$385</definedName>
    <definedName name="Z_D298563F_7459_410D_A6E1_6B1CDFA6DAA7_.wvu.FilterData" localSheetId="0" hidden="1">'на 01.05.2017'!$A$7:$K$385</definedName>
    <definedName name="Z_D2D627FD_8F1D_4B0C_A4A1_1A515A2831A8_.wvu.FilterData" localSheetId="0" hidden="1">'на 01.05.2017'!$A$7:$K$385</definedName>
    <definedName name="Z_D343F548_3DE6_4716_9B8B_0FF1DF1B1DE3_.wvu.FilterData" localSheetId="0" hidden="1">'на 01.05.2017'!$A$7:$H$128</definedName>
    <definedName name="Z_D3607008_88A4_4735_BF9B_0D60A732D98C_.wvu.FilterData" localSheetId="0" hidden="1">'на 01.05.2017'!$A$7:$K$385</definedName>
    <definedName name="Z_D3C3EFC2_493C_4B9B_BC16_8147B08F8F65_.wvu.FilterData" localSheetId="0" hidden="1">'на 01.05.2017'!$A$7:$H$128</definedName>
    <definedName name="Z_D3D848E7_EB88_4E73_985E_C45B9AE68145_.wvu.FilterData" localSheetId="0" hidden="1">'на 01.05.2017'!$A$7:$K$385</definedName>
    <definedName name="Z_D3E86F4B_12A8_47CC_AEBE_74534991E315_.wvu.FilterData" localSheetId="0" hidden="1">'на 01.05.2017'!$A$7:$K$385</definedName>
    <definedName name="Z_D3F31BC4_4CDA_431B_BA5F_ADE76A923760_.wvu.FilterData" localSheetId="0" hidden="1">'на 01.05.2017'!$A$7:$H$128</definedName>
    <definedName name="Z_D45ABB34_16CC_462D_8459_2034D47F465D_.wvu.FilterData" localSheetId="0" hidden="1">'на 01.05.2017'!$A$7:$H$128</definedName>
    <definedName name="Z_D479007E_A9E8_4307_A3E8_18A2BB5C55F2_.wvu.FilterData" localSheetId="0" hidden="1">'на 01.05.2017'!$A$7:$K$385</definedName>
    <definedName name="Z_D48CEF89_B01B_4E1D_92B4_235EA4A40F11_.wvu.FilterData" localSheetId="0" hidden="1">'на 01.05.2017'!$A$7:$K$385</definedName>
    <definedName name="Z_D4B24D18_8D1D_47A1_AE9B_21E3F9EF98EE_.wvu.FilterData" localSheetId="0" hidden="1">'на 01.05.2017'!$A$7:$K$385</definedName>
    <definedName name="Z_D4E20E73_FD07_4BE4_B8FA_FE6B214643C4_.wvu.FilterData" localSheetId="0" hidden="1">'на 01.05.2017'!$A$7:$K$385</definedName>
    <definedName name="Z_D5317C3A_3EDA_404B_818D_EAF558810951_.wvu.FilterData" localSheetId="0" hidden="1">'на 01.05.2017'!$A$7:$H$128</definedName>
    <definedName name="Z_D537FB3B_712D_486A_BA32_4F73BEB2AA19_.wvu.FilterData" localSheetId="0" hidden="1">'на 01.05.2017'!$A$7:$H$128</definedName>
    <definedName name="Z_D6730C21_0555_4F4D_B589_9DE5CFF9C442_.wvu.FilterData" localSheetId="0" hidden="1">'на 01.05.2017'!$A$7:$H$128</definedName>
    <definedName name="Z_D7BC8E82_4392_4806_9DAE_D94253790B9C_.wvu.Cols" localSheetId="0" hidden="1">'на 01.05.2017'!#REF!,'на 01.05.2017'!#REF!,'на 01.05.2017'!$L:$BO</definedName>
    <definedName name="Z_D7BC8E82_4392_4806_9DAE_D94253790B9C_.wvu.FilterData" localSheetId="0" hidden="1">'на 01.05.2017'!$A$7:$K$385</definedName>
    <definedName name="Z_D7BC8E82_4392_4806_9DAE_D94253790B9C_.wvu.PrintArea" localSheetId="0" hidden="1">'на 01.05.2017'!$A$1:$BO$179</definedName>
    <definedName name="Z_D7BC8E82_4392_4806_9DAE_D94253790B9C_.wvu.PrintTitles" localSheetId="0" hidden="1">'на 01.05.2017'!$5:$7</definedName>
    <definedName name="Z_D7DA24ED_ABB7_4D6E_ACD6_4B88F5184AF8_.wvu.FilterData" localSheetId="0" hidden="1">'на 01.05.2017'!$A$7:$K$385</definedName>
    <definedName name="Z_D8418465_ECB6_40A4_8538_9D6D02B4E5CE_.wvu.FilterData" localSheetId="0" hidden="1">'на 01.05.2017'!$A$7:$H$128</definedName>
    <definedName name="Z_D8836A46_4276_4875_86A1_BB0E2B53006C_.wvu.FilterData" localSheetId="0" hidden="1">'на 01.05.2017'!$A$7:$H$128</definedName>
    <definedName name="Z_D8EBE17E_7A1A_4392_901C_A4C8DD4BAF28_.wvu.FilterData" localSheetId="0" hidden="1">'на 01.05.2017'!$A$7:$H$128</definedName>
    <definedName name="Z_D917D9C8_DA24_43F6_B702_2D065DC4F3EA_.wvu.FilterData" localSheetId="0" hidden="1">'на 01.05.2017'!$A$7:$K$385</definedName>
    <definedName name="Z_D930048B_C8C6_498D_B7FD_C4CFAF447C25_.wvu.FilterData" localSheetId="0" hidden="1">'на 01.05.2017'!$A$7:$K$385</definedName>
    <definedName name="Z_D93C7415_B321_4E66_84AD_0490D011FDE7_.wvu.FilterData" localSheetId="0" hidden="1">'на 01.05.2017'!$A$7:$K$385</definedName>
    <definedName name="Z_D952F92C_16FA_49C0_ACE1_EEFE2012130A_.wvu.FilterData" localSheetId="0" hidden="1">'на 01.05.2017'!$A$7:$K$385</definedName>
    <definedName name="Z_D954D534_B88D_4A21_85D6_C0757B597D1E_.wvu.FilterData" localSheetId="0" hidden="1">'на 01.05.2017'!$A$7:$K$385</definedName>
    <definedName name="Z_D95852A1_B0FC_4AC5_B62B_5CCBE05B0D15_.wvu.Cols" localSheetId="0" hidden="1">'на 01.05.2017'!#REF!</definedName>
    <definedName name="Z_D95852A1_B0FC_4AC5_B62B_5CCBE05B0D15_.wvu.FilterData" localSheetId="0" hidden="1">'на 01.05.2017'!$A$7:$K$385</definedName>
    <definedName name="Z_D95852A1_B0FC_4AC5_B62B_5CCBE05B0D15_.wvu.PrintArea" localSheetId="0" hidden="1">'на 01.05.2017'!$A$1:$K$183</definedName>
    <definedName name="Z_D97BC9A1_860C_45CB_8FAD_B69CEE39193C_.wvu.FilterData" localSheetId="0" hidden="1">'на 01.05.2017'!$A$7:$H$128</definedName>
    <definedName name="Z_D981844C_3450_4227_997A_DB8016618FC0_.wvu.FilterData" localSheetId="0" hidden="1">'на 01.05.2017'!$A$7:$K$385</definedName>
    <definedName name="Z_DA3033F1_502F_4BCA_B468_CBA3E20E7254_.wvu.FilterData" localSheetId="0" hidden="1">'на 01.05.2017'!$A$7:$K$385</definedName>
    <definedName name="Z_DA5DFA2D_C1AA_42F5_8828_D1905F1C9BD0_.wvu.FilterData" localSheetId="0" hidden="1">'на 01.05.2017'!$A$7:$K$385</definedName>
    <definedName name="Z_DB55315D_56C8_4F2C_9317_AA25AA5EAC9E_.wvu.FilterData" localSheetId="0" hidden="1">'на 01.05.2017'!$A$7:$K$385</definedName>
    <definedName name="Z_DBB88EE7_5C30_443C_A427_07BA2C7C58DA_.wvu.FilterData" localSheetId="0" hidden="1">'на 01.05.2017'!$A$7:$K$385</definedName>
    <definedName name="Z_DBF40914_927D_466F_8B6B_F333D1AFC9B0_.wvu.FilterData" localSheetId="0" hidden="1">'на 01.05.2017'!$A$7:$K$385</definedName>
    <definedName name="Z_DC263B7F_7E05_4E66_AE9F_05D6DDE635B1_.wvu.FilterData" localSheetId="0" hidden="1">'на 01.05.2017'!$A$7:$H$128</definedName>
    <definedName name="Z_DC796824_ECED_4590_A3E8_8D5A3534C637_.wvu.FilterData" localSheetId="0" hidden="1">'на 01.05.2017'!$A$7:$H$128</definedName>
    <definedName name="Z_DCC1B134_1BA2_418E_B1D0_0938D8743370_.wvu.FilterData" localSheetId="0" hidden="1">'на 01.05.2017'!$A$7:$H$128</definedName>
    <definedName name="Z_DD479BCC_48E3_497E_81BC_9A58CD7AC8EF_.wvu.FilterData" localSheetId="0" hidden="1">'на 01.05.2017'!$A$7:$K$385</definedName>
    <definedName name="Z_DDA68DE5_EF86_4A52_97CD_589088C5FE7A_.wvu.FilterData" localSheetId="0" hidden="1">'на 01.05.2017'!$A$7:$H$128</definedName>
    <definedName name="Z_DE210091_3D77_4964_B6B2_443A728CBE9E_.wvu.FilterData" localSheetId="0" hidden="1">'на 01.05.2017'!$A$7:$K$385</definedName>
    <definedName name="Z_DE2C3999_6F3E_4D24_86CF_8803BF5FAA48_.wvu.FilterData" localSheetId="0" hidden="1">'на 01.05.2017'!$A$7:$K$61</definedName>
    <definedName name="Z_DEA6EDB2_F27D_4C8F_B061_FD80BEC5543F_.wvu.FilterData" localSheetId="0" hidden="1">'на 01.05.2017'!$A$7:$H$128</definedName>
    <definedName name="Z_DECE3245_1BE4_4A3F_B644_E8DE80612C1E_.wvu.FilterData" localSheetId="0" hidden="1">'на 01.05.2017'!$A$7:$K$385</definedName>
    <definedName name="Z_DF6B7D46_D8DB_447A_83A4_53EE18358CF2_.wvu.FilterData" localSheetId="0" hidden="1">'на 01.05.2017'!$A$7:$K$385</definedName>
    <definedName name="Z_DFB08918_D5A4_4224_AEA5_63620C0D53DD_.wvu.FilterData" localSheetId="0" hidden="1">'на 01.05.2017'!$A$7:$K$385</definedName>
    <definedName name="Z_E0B34E03_0754_4713_9A98_5ACEE69C9E71_.wvu.FilterData" localSheetId="0" hidden="1">'на 01.05.2017'!$A$7:$H$128</definedName>
    <definedName name="Z_E1E7843B_3EC3_4FFF_9B1C_53E7DE6A4004_.wvu.FilterData" localSheetId="0" hidden="1">'на 01.05.2017'!$A$7:$H$128</definedName>
    <definedName name="Z_E25FE844_1AD8_4E16_B2DB_9033A702F13A_.wvu.FilterData" localSheetId="0" hidden="1">'на 01.05.2017'!$A$7:$H$128</definedName>
    <definedName name="Z_E2861A4E_263A_4BE6_9223_2DA352B0AD2D_.wvu.FilterData" localSheetId="0" hidden="1">'на 01.05.2017'!$A$7:$H$128</definedName>
    <definedName name="Z_E2FB76DF_1C94_4620_8087_FEE12FDAA3D2_.wvu.FilterData" localSheetId="0" hidden="1">'на 01.05.2017'!$A$7:$H$128</definedName>
    <definedName name="Z_E3C6ECC1_0F12_435D_9B36_B23F6133337F_.wvu.FilterData" localSheetId="0" hidden="1">'на 01.05.2017'!$A$7:$H$128</definedName>
    <definedName name="Z_E437F2F2_3B79_49F0_9901_D31498A163D7_.wvu.FilterData" localSheetId="0" hidden="1">'на 01.05.2017'!$A$7:$K$385</definedName>
    <definedName name="Z_E531BAEE_E556_4AEF_B35B_C675BD99939C_.wvu.FilterData" localSheetId="0" hidden="1">'на 01.05.2017'!$A$7:$K$385</definedName>
    <definedName name="Z_E5EC7523_F88D_4AD4_9A8D_84C16AB7BFC1_.wvu.FilterData" localSheetId="0" hidden="1">'на 01.05.2017'!$A$7:$K$385</definedName>
    <definedName name="Z_E6B0F607_AC37_4539_B427_EA5DBDA71490_.wvu.FilterData" localSheetId="0" hidden="1">'на 01.05.2017'!$A$7:$K$385</definedName>
    <definedName name="Z_E6F2229B_648C_45EB_AFDD_48E1933E9057_.wvu.FilterData" localSheetId="0" hidden="1">'на 01.05.2017'!$A$7:$K$385</definedName>
    <definedName name="Z_E79ABD49_719F_4887_A43D_3DE66BF8AD95_.wvu.FilterData" localSheetId="0" hidden="1">'на 01.05.2017'!$A$7:$K$385</definedName>
    <definedName name="Z_E85A9955_A3DD_46D7_A4A3_9B67A0E2B00C_.wvu.FilterData" localSheetId="0" hidden="1">'на 01.05.2017'!$A$7:$K$385</definedName>
    <definedName name="Z_E85CF805_B7EC_4B8E_BF6B_2D35F453C813_.wvu.FilterData" localSheetId="0" hidden="1">'на 01.05.2017'!$A$7:$K$385</definedName>
    <definedName name="Z_E88E1D11_18C0_4724_9D4F_2C85DDF57564_.wvu.FilterData" localSheetId="0" hidden="1">'на 01.05.2017'!$A$7:$H$128</definedName>
    <definedName name="Z_E9A4F66F_BB40_4C19_8750_6E61AF1D74A1_.wvu.FilterData" localSheetId="0" hidden="1">'на 01.05.2017'!$A$7:$K$385</definedName>
    <definedName name="Z_EA234825_5817_4C50_AC45_83D70F061045_.wvu.FilterData" localSheetId="0" hidden="1">'на 01.05.2017'!$A$7:$K$385</definedName>
    <definedName name="Z_EA26BD39_D295_43F0_9554_645E38E73803_.wvu.FilterData" localSheetId="0" hidden="1">'на 01.05.2017'!$A$7:$K$385</definedName>
    <definedName name="Z_EA769D6D_3269_481D_9974_BC10C6C55FF6_.wvu.FilterData" localSheetId="0" hidden="1">'на 01.05.2017'!$A$7:$H$128</definedName>
    <definedName name="Z_EB2D8BE6_72BC_4D23_BEC7_DBF109493B0C_.wvu.FilterData" localSheetId="0" hidden="1">'на 01.05.2017'!$A$7:$K$385</definedName>
    <definedName name="Z_EBCDBD63_50FE_4D52_B280_2A723FA77236_.wvu.FilterData" localSheetId="0" hidden="1">'на 01.05.2017'!$A$7:$H$128</definedName>
    <definedName name="Z_EC6B58CC_C695_4EAF_B026_DA7CE6279D7A_.wvu.FilterData" localSheetId="0" hidden="1">'на 01.05.2017'!$A$7:$K$385</definedName>
    <definedName name="Z_EC741CE0_C720_481D_9CFE_596247B0CF36_.wvu.FilterData" localSheetId="0" hidden="1">'на 01.05.2017'!$A$7:$K$385</definedName>
    <definedName name="Z_EC7DFC56_670B_4634_9C36_1A0E9779A8AB_.wvu.FilterData" localSheetId="0" hidden="1">'на 01.05.2017'!$A$7:$K$385</definedName>
    <definedName name="Z_ED74FBD3_DF35_4798_8C2A_7ADA46D140AA_.wvu.FilterData" localSheetId="0" hidden="1">'на 01.05.2017'!$A$7:$H$128</definedName>
    <definedName name="Z_EF1610FE_843B_4864_9DAD_05F697DD47DC_.wvu.FilterData" localSheetId="0" hidden="1">'на 01.05.2017'!$A$7:$K$385</definedName>
    <definedName name="Z_EFFADE78_6F23_4B5D_AE74_3E82BA29B398_.wvu.FilterData" localSheetId="0" hidden="1">'на 01.05.2017'!$A$7:$H$128</definedName>
    <definedName name="Z_F140A98E_30AA_4FD0_8B93_08F8951EDE5E_.wvu.FilterData" localSheetId="0" hidden="1">'на 01.05.2017'!$A$7:$H$128</definedName>
    <definedName name="Z_F2110B0B_AAE7_42F0_B553_C360E9249AD4_.wvu.Cols" localSheetId="0" hidden="1">'на 01.05.2017'!#REF!,'на 01.05.2017'!#REF!,'на 01.05.2017'!$L:$BO</definedName>
    <definedName name="Z_F2110B0B_AAE7_42F0_B553_C360E9249AD4_.wvu.FilterData" localSheetId="0" hidden="1">'на 01.05.2017'!$A$7:$K$385</definedName>
    <definedName name="Z_F2110B0B_AAE7_42F0_B553_C360E9249AD4_.wvu.PrintArea" localSheetId="0" hidden="1">'на 01.05.2017'!$A$1:$BO$179</definedName>
    <definedName name="Z_F2110B0B_AAE7_42F0_B553_C360E9249AD4_.wvu.PrintTitles" localSheetId="0" hidden="1">'на 01.05.2017'!$5:$7</definedName>
    <definedName name="Z_F30FADD4_07E9_4B4F_B53A_86E542EF0570_.wvu.FilterData" localSheetId="0" hidden="1">'на 01.05.2017'!$A$7:$K$385</definedName>
    <definedName name="Z_F34EC6B1_390D_4B75_852C_F8775ACC3B29_.wvu.FilterData" localSheetId="0" hidden="1">'на 01.05.2017'!$A$7:$K$385</definedName>
    <definedName name="Z_F3E148B1_ED1B_4330_84E7_EFC4722C807A_.wvu.FilterData" localSheetId="0" hidden="1">'на 01.05.2017'!$A$7:$K$385</definedName>
    <definedName name="Z_F3F1BB49_52AF_48BB_95BC_060170851629_.wvu.FilterData" localSheetId="0" hidden="1">'на 01.05.2017'!$A$7:$K$385</definedName>
    <definedName name="Z_F413BB5D_EA53_42FB_84EF_A630DFA6E3CE_.wvu.FilterData" localSheetId="0" hidden="1">'на 01.05.2017'!$A$7:$K$385</definedName>
    <definedName name="Z_F5904F57_BE1E_4C1A_B9F2_3334C6090028_.wvu.FilterData" localSheetId="0" hidden="1">'на 01.05.2017'!$A$7:$K$385</definedName>
    <definedName name="Z_F5F50589_1DF0_4A91_A5AE_A081904AF6B0_.wvu.FilterData" localSheetId="0" hidden="1">'на 01.05.2017'!$A$7:$K$385</definedName>
    <definedName name="Z_F8CD48ED_A67F_492E_A417_09D352E93E12_.wvu.FilterData" localSheetId="0" hidden="1">'на 01.05.2017'!$A$7:$H$128</definedName>
    <definedName name="Z_F8E4304E_2CC4_4F73_A08A_BA6FE8EB77EF_.wvu.FilterData" localSheetId="0" hidden="1">'на 01.05.2017'!$A$7:$K$385</definedName>
    <definedName name="Z_F9F96D65_7E5D_4EDB_B47B_CD800EE8793F_.wvu.FilterData" localSheetId="0" hidden="1">'на 01.05.2017'!$A$7:$H$128</definedName>
    <definedName name="Z_FA263ADC_F7F9_4F21_8D0A_B162CFE58321_.wvu.FilterData" localSheetId="0" hidden="1">'на 01.05.2017'!$A$7:$K$385</definedName>
    <definedName name="Z_FA47CA05_CCF1_4EDC_AAF6_26967695B1D8_.wvu.FilterData" localSheetId="0" hidden="1">'на 01.05.2017'!$A$7:$K$385</definedName>
    <definedName name="Z_FAEA1540_FB92_4A7F_8E18_381E2C6FAF74_.wvu.FilterData" localSheetId="0" hidden="1">'на 01.05.2017'!$A$7:$H$128</definedName>
    <definedName name="Z_FB2B2898_07E8_4F64_9660_A5CFE0C3B2A1_.wvu.FilterData" localSheetId="0" hidden="1">'на 01.05.2017'!$A$7:$K$385</definedName>
    <definedName name="Z_FBEEEF36_B47B_4551_8D8A_904E9E1222D4_.wvu.FilterData" localSheetId="0" hidden="1">'на 01.05.2017'!$A$7:$H$128</definedName>
    <definedName name="Z_FC921717_EFFF_4C5F_AE15_5DB48A6B2DDC_.wvu.FilterData" localSheetId="0" hidden="1">'на 01.05.2017'!$A$7:$K$385</definedName>
    <definedName name="Z_FCFEE462_86B3_4D22_A291_C53135F468F2_.wvu.FilterData" localSheetId="0" hidden="1">'на 01.05.2017'!$A$7:$K$385</definedName>
    <definedName name="Z_FD01F790_1BBF_4238_916B_FA56833C331E_.wvu.FilterData" localSheetId="0" hidden="1">'на 01.05.2017'!$A$7:$K$385</definedName>
    <definedName name="Z_FD0E1B66_1ED2_4768_AEAA_4813773FCD1B_.wvu.FilterData" localSheetId="0" hidden="1">'на 01.05.2017'!$A$7:$H$128</definedName>
    <definedName name="Z_FD5CEF9A_4499_4018_A32D_B5C5AF11D935_.wvu.FilterData" localSheetId="0" hidden="1">'на 01.05.2017'!$A$7:$K$385</definedName>
    <definedName name="Z_FD66CF31_1A62_4649_ABF8_67009C9EEFA8_.wvu.FilterData" localSheetId="0" hidden="1">'на 01.05.2017'!$A$7:$K$385</definedName>
    <definedName name="Z_FE9D531A_F987_4486_AC6F_37568587E0CC_.wvu.FilterData" localSheetId="0" hidden="1">'на 01.05.2017'!$A$7:$K$385</definedName>
    <definedName name="Z_FEE18FC2_E5D2_4C59_B7D0_FDF82F2008D4_.wvu.FilterData" localSheetId="0" hidden="1">'на 01.05.2017'!$A$7:$K$385</definedName>
    <definedName name="Z_FEFFCD5F_F237_4316_B50A_6C71D0FF3363_.wvu.FilterData" localSheetId="0" hidden="1">'на 01.05.2017'!$A$7:$K$385</definedName>
    <definedName name="Z_FF7CC20D_CA9E_46D2_A113_9EB09E8A7DF6_.wvu.FilterData" localSheetId="0" hidden="1">'на 01.05.2017'!$A$7:$H$128</definedName>
    <definedName name="Z_FF9EFDBE_F5FD_432E_96BA_C22D4E9B91D4_.wvu.FilterData" localSheetId="0" hidden="1">'на 01.05.2017'!$A$7:$K$385</definedName>
    <definedName name="Z_FFBF84C0_8EC1_41E5_A130_1EB26E22D86E_.wvu.FilterData" localSheetId="0" hidden="1">'на 01.05.2017'!$A$7:$K$385</definedName>
    <definedName name="_xlnm.Print_Titles" localSheetId="0">'на 01.05.2017'!$5:$8</definedName>
    <definedName name="_xlnm.Print_Area" localSheetId="0">'на 01.05.2017'!$A$1:$K$183</definedName>
  </definedNames>
  <calcPr calcId="144525" fullPrecision="0"/>
  <customWorkbookViews>
    <customWorkbookView name="Вершинина Мария Игоревна - Личное представление" guid="{A0A3CD9B-2436-40D7-91DB-589A95FBBF00}" mergeInterval="0" personalView="1" maximized="1" windowWidth="1276" windowHeight="779" tabRatio="518" activeSheetId="1"/>
    <customWorkbookView name="Залецкая Ольга Геннадьевна - Личное представление" guid="{D95852A1-B0FC-4AC5-B62B-5CCBE05B0D15}" mergeInterval="0" personalView="1" maximized="1" windowWidth="1276" windowHeight="799" tabRatio="518" activeSheetId="1"/>
    <customWorkbookView name="Козлова Анастасия Сергеевна - Личное представление" guid="{0CCCFAED-79CE-4449-BC23-D60C794B65C2}" mergeInterval="0" personalView="1" maximized="1" windowWidth="1276" windowHeight="759" tabRatio="518" activeSheetId="1"/>
    <customWorkbookView name="Маганёва Екатерина Николаевна - Личное представление" guid="{CA384592-0CFD-4322-A4EB-34EC04693944}" mergeInterval="0" personalView="1" maximized="1" xWindow="-8" yWindow="-8" windowWidth="1296" windowHeight="1000" tabRatio="518" activeSheetId="1"/>
    <customWorkbookView name="perevoschikova_av - Личное представление" guid="{649E5CE3-4976-49D9-83DA-4E57FFC714BF}" mergeInterval="0" personalView="1" maximized="1" xWindow="1" yWindow="1" windowWidth="1276" windowHeight="794" tabRatio="518" activeSheetId="1"/>
    <customWorkbookView name="Корунова Олеся Юрьевна - Личное представление" guid="{5EB1B5BB-79BE-4318-9140-3FA31802D519}" mergeInterval="0" personalView="1" maximized="1" xWindow="-8" yWindow="-8" windowWidth="1296" windowHeight="1000" tabRatio="518" activeSheetId="1"/>
    <customWorkbookView name="Литвинчук Екатерина Николаевна - Личное представление" guid="{5FB953A5-71FF-4056-AF98-C9D06FF0EDF3}" mergeInterval="0" personalView="1" maximized="1" xWindow="-8" yWindow="-8" windowWidth="1296" windowHeight="1000" tabRatio="518" activeSheetId="1"/>
    <customWorkbookView name="Денисова Евгения Юрьевна - Личное представление" guid="{9FA29541-62F4-4CED-BF33-19F6BA57578F}" mergeInterval="0" personalView="1" maximized="1" windowWidth="1276" windowHeight="759" tabRatio="518" activeSheetId="1"/>
    <customWorkbookView name="kou - Личное представление" guid="{998B8119-4FF3-4A16-838D-539C6AE34D55}" mergeInterval="0" personalView="1" maximized="1" windowWidth="1148" windowHeight="645" tabRatio="518" activeSheetId="1"/>
    <customWorkbookView name="pav - Личное представление" guid="{539CB3DF-9B66-4BE7-9074-8CE0405EB8A6}" mergeInterval="0" personalView="1" maximized="1" xWindow="1" yWindow="1" windowWidth="1276" windowHeight="794" tabRatio="518" activeSheetId="1"/>
    <customWorkbookView name="User - Личное представление" guid="{D20DFCFE-63F9-4265-B37B-4F36C46DF159}" mergeInterval="0" personalView="1" maximized="1" xWindow="-8" yWindow="-8" windowWidth="1296" windowHeight="1000" tabRatio="518" activeSheetId="1"/>
    <customWorkbookView name="Морычева Надежда Николаевна - Личное представление" guid="{A6B98527-7CBF-4E4D-BDEA-9334A3EB779F}" mergeInterval="0" personalView="1" maximized="1" xWindow="-8" yWindow="-8" windowWidth="1296" windowHeight="1000" tabRatio="501" activeSheetId="1"/>
    <customWorkbookView name="Михальченко Светлана Николаевна - Личное представление" guid="{D7BC8E82-4392-4806-9DAE-D94253790B9C}" mergeInterval="0" personalView="1" maximized="1" windowWidth="1276" windowHeight="759" tabRatio="501" activeSheetId="1" showComments="commIndAndComment"/>
    <customWorkbookView name="Анастасия Вячеславовна - Личное представление" guid="{F2110B0B-AAE7-42F0-B553-C360E9249AD4}" mergeInterval="0" personalView="1" maximized="1" windowWidth="1276" windowHeight="779" tabRatio="501" activeSheetId="1"/>
    <customWorkbookView name="Михайлова Ирина Ивановна - Личное представление" guid="{9E943B7D-D4C7-443F-BC4C-8AB90546D8A5}" mergeInterval="0" personalView="1" maximized="1" windowWidth="1276" windowHeight="799" tabRatio="477" activeSheetId="1"/>
    <customWorkbookView name="Admin - Личное представление" guid="{2DF88C31-E5A0-4DFE-877D-5A31D3992603}" mergeInterval="0" personalView="1" maximized="1" windowWidth="1276" windowHeight="719" tabRatio="772" activeSheetId="1"/>
    <customWorkbookView name="Елена - Личное представление" guid="{24E5C1BC-322C-4FEF-B964-F0DCC04482C1}" mergeInterval="0" personalView="1" maximized="1" xWindow="1" yWindow="1" windowWidth="1024" windowHeight="547" tabRatio="896" activeSheetId="1"/>
    <customWorkbookView name="BLACKGIRL - Личное представление" guid="{37F8CE32-8CE8-4D95-9C0E-63112E6EFFE9}" mergeInterval="0" personalView="1" maximized="1" windowWidth="1020" windowHeight="576" tabRatio="441" activeSheetId="3"/>
    <customWorkbookView name="1 - Личное представление" guid="{CBF9D894-3FD2-4B68-BAC8-643DB23851C0}" mergeInterval="0" personalView="1" maximized="1" xWindow="1" yWindow="1" windowWidth="1733" windowHeight="798" tabRatio="772" activeSheetId="1"/>
    <customWorkbookView name="Пользователь - Личное представление" guid="{C8C7D91A-0101-429D-A7C4-25C2A366909A}" mergeInterval="0" personalView="1" maximized="1" windowWidth="1264" windowHeight="759" tabRatio="518" activeSheetId="1"/>
    <customWorkbookView name="Соловьёва Ольга Валерьевна - Личное представление" guid="{CB1A56DC-A135-41E6-8A02-AE4E518C879F}" mergeInterval="0" personalView="1" maximized="1" windowWidth="1916" windowHeight="855" tabRatio="623" activeSheetId="1" showComments="commIndAndComment"/>
    <customWorkbookView name="Коптеева Елена Анатольевна - Личное представление" guid="{2F7AC811-CA37-46E3-866E-6E10DF43054A}" mergeInterval="0" personalView="1" maximized="1" windowWidth="1276" windowHeight="799" tabRatio="698" activeSheetId="1"/>
    <customWorkbookView name="kaa - Личное представление" guid="{7B245AB0-C2AF-4822-BFC4-2399F85856C1}" mergeInterval="0" personalView="1" maximized="1" xWindow="1" yWindow="1" windowWidth="1280" windowHeight="803" tabRatio="518" activeSheetId="1"/>
    <customWorkbookView name="Шулепова Ольга Анатольевна - Личное представление" guid="{67ADFAE6-A9AF-44D7-8539-93CD0F6B7849}" mergeInterval="0" personalView="1" maximized="1" windowWidth="1276" windowHeight="739" tabRatio="518" activeSheetId="1"/>
    <customWorkbookView name="Маслова Алина Рамазановна - Личное представление" guid="{99950613-28E7-4EC2-B918-559A2757B0A9}" mergeInterval="0" personalView="1" maximized="1" xWindow="-8" yWindow="-8" windowWidth="1936" windowHeight="1056" tabRatio="518" activeSheetId="1"/>
    <customWorkbookView name="Крыжановская Анна Александровна - Личное представление" guid="{3EEA7E1A-5F2B-4408-A34C-1F0223B5B245}" mergeInterval="0" personalView="1" maximized="1" xWindow="-8" yWindow="-8" windowWidth="1296" windowHeight="1000" tabRatio="518" activeSheetId="1"/>
    <customWorkbookView name="Рогожина Ольга Сергеевна - Личное представление" guid="{BEA0FDBA-BB07-4C19-8BBD-5E57EE395C09}" mergeInterval="0" personalView="1" maximized="1" windowWidth="1276" windowHeight="735" tabRatio="518" activeSheetId="1"/>
    <customWorkbookView name="Минакова Оксана Сергеевна - Личное представление" guid="{45DE1976-7F07-4EB4-8A9C-FB72D060BEFA}" mergeInterval="0" personalView="1" maximized="1" xWindow="-8" yWindow="-8" windowWidth="1296" windowHeight="1000" tabRatio="518" activeSheetId="1"/>
  </customWorkbookViews>
  <fileRecoveryPr autoRecover="0"/>
</workbook>
</file>

<file path=xl/calcChain.xml><?xml version="1.0" encoding="utf-8"?>
<calcChain xmlns="http://schemas.openxmlformats.org/spreadsheetml/2006/main">
  <c r="C179" i="1" l="1"/>
  <c r="F180" i="1"/>
  <c r="H180" i="1"/>
  <c r="J180" i="1"/>
  <c r="N180" i="1"/>
  <c r="F181" i="1"/>
  <c r="H181" i="1"/>
  <c r="J181" i="1"/>
  <c r="N181" i="1"/>
  <c r="J182" i="1"/>
  <c r="N182" i="1"/>
  <c r="J183" i="1"/>
  <c r="N183" i="1"/>
  <c r="C158" i="1" l="1"/>
  <c r="I32" i="1" l="1"/>
  <c r="I139" i="1" l="1"/>
  <c r="I51" i="1"/>
  <c r="I25" i="1"/>
  <c r="I33" i="1" l="1"/>
  <c r="I46" i="1" l="1"/>
  <c r="I57" i="1" l="1"/>
  <c r="I45" i="1"/>
  <c r="G45" i="1"/>
  <c r="G46" i="1"/>
  <c r="E46" i="1"/>
  <c r="D45" i="1"/>
  <c r="D46" i="1"/>
  <c r="C45" i="1"/>
  <c r="C46" i="1"/>
  <c r="I29" i="1"/>
  <c r="I38" i="1"/>
  <c r="E40" i="1"/>
  <c r="D37" i="1"/>
  <c r="C37" i="1"/>
  <c r="C43" i="1" l="1"/>
  <c r="E45" i="1"/>
  <c r="J32" i="1" l="1"/>
  <c r="G37" i="1" l="1"/>
  <c r="E37" i="1"/>
  <c r="G29" i="1"/>
  <c r="D129" i="1" l="1"/>
  <c r="G141" i="1" l="1"/>
  <c r="J46" i="1" l="1"/>
  <c r="G140" i="1"/>
  <c r="F45" i="1" l="1"/>
  <c r="D159" i="1" l="1"/>
  <c r="D158" i="1" s="1"/>
  <c r="I95" i="1" l="1"/>
  <c r="C94" i="1"/>
  <c r="C95" i="1"/>
  <c r="D26" i="1" l="1"/>
  <c r="C26" i="1"/>
  <c r="E57" i="1" l="1"/>
  <c r="E172" i="1" l="1"/>
  <c r="C29" i="1" l="1"/>
  <c r="N16" i="1" l="1"/>
  <c r="N17" i="1"/>
  <c r="N18" i="1"/>
  <c r="N19" i="1"/>
  <c r="N20" i="1"/>
  <c r="N22" i="1"/>
  <c r="N23" i="1"/>
  <c r="N24" i="1"/>
  <c r="N25" i="1"/>
  <c r="N27" i="1"/>
  <c r="N28" i="1"/>
  <c r="N30" i="1"/>
  <c r="N31" i="1"/>
  <c r="N34" i="1"/>
  <c r="N35" i="1"/>
  <c r="N36" i="1"/>
  <c r="N41" i="1"/>
  <c r="N42" i="1"/>
  <c r="N44" i="1"/>
  <c r="N47" i="1"/>
  <c r="N48" i="1"/>
  <c r="N50" i="1"/>
  <c r="N52" i="1"/>
  <c r="N53" i="1"/>
  <c r="N54" i="1"/>
  <c r="N56" i="1"/>
  <c r="N58" i="1"/>
  <c r="N59" i="1"/>
  <c r="N60" i="1"/>
  <c r="N61" i="1"/>
  <c r="N62" i="1"/>
  <c r="N76" i="1"/>
  <c r="N77" i="1"/>
  <c r="N78" i="1"/>
  <c r="N79" i="1"/>
  <c r="N80" i="1"/>
  <c r="N88" i="1"/>
  <c r="N89" i="1"/>
  <c r="N90" i="1"/>
  <c r="N91" i="1"/>
  <c r="N92" i="1"/>
  <c r="N100" i="1"/>
  <c r="N101" i="1"/>
  <c r="N102" i="1"/>
  <c r="N103" i="1"/>
  <c r="N104" i="1"/>
  <c r="N106" i="1"/>
  <c r="N107" i="1"/>
  <c r="N108" i="1"/>
  <c r="N109" i="1"/>
  <c r="N110" i="1"/>
  <c r="N112" i="1"/>
  <c r="N113" i="1"/>
  <c r="N114" i="1"/>
  <c r="N115" i="1"/>
  <c r="N116" i="1"/>
  <c r="N118" i="1"/>
  <c r="N119" i="1"/>
  <c r="N120" i="1"/>
  <c r="N121" i="1"/>
  <c r="N122" i="1"/>
  <c r="N124" i="1"/>
  <c r="N125" i="1"/>
  <c r="N126" i="1"/>
  <c r="N127" i="1"/>
  <c r="N128" i="1"/>
  <c r="N130" i="1"/>
  <c r="N131" i="1"/>
  <c r="N132" i="1"/>
  <c r="N133" i="1"/>
  <c r="N134" i="1"/>
  <c r="N135" i="1"/>
  <c r="N137" i="1"/>
  <c r="N138" i="1"/>
  <c r="N139" i="1"/>
  <c r="N141" i="1"/>
  <c r="N142" i="1"/>
  <c r="N143" i="1"/>
  <c r="N144" i="1"/>
  <c r="N145" i="1"/>
  <c r="N146" i="1"/>
  <c r="N147" i="1"/>
  <c r="N148" i="1"/>
  <c r="N150" i="1"/>
  <c r="N151" i="1"/>
  <c r="N152" i="1"/>
  <c r="N153" i="1"/>
  <c r="N154" i="1"/>
  <c r="N156" i="1"/>
  <c r="N157" i="1"/>
  <c r="N160" i="1"/>
  <c r="N161" i="1"/>
  <c r="N163" i="1"/>
  <c r="N164" i="1"/>
  <c r="N165" i="1"/>
  <c r="N166" i="1"/>
  <c r="N167" i="1"/>
  <c r="N168" i="1"/>
  <c r="N170" i="1"/>
  <c r="N173" i="1"/>
  <c r="N174" i="1"/>
  <c r="N175" i="1"/>
  <c r="N176" i="1"/>
  <c r="N177" i="1"/>
  <c r="N178" i="1"/>
  <c r="J17" i="1"/>
  <c r="J19" i="1"/>
  <c r="I123" i="1"/>
  <c r="J15" i="1" l="1"/>
  <c r="J141" i="1" l="1"/>
  <c r="N32" i="1" l="1"/>
  <c r="N33" i="1"/>
  <c r="I26" i="1"/>
  <c r="I179" i="1"/>
  <c r="G179" i="1"/>
  <c r="E179" i="1"/>
  <c r="D179" i="1"/>
  <c r="N179" i="1" l="1"/>
  <c r="N26" i="1"/>
  <c r="F179" i="1"/>
  <c r="H179" i="1"/>
  <c r="J179" i="1"/>
  <c r="C21" i="1" l="1"/>
  <c r="H101" i="1" l="1"/>
  <c r="H102" i="1"/>
  <c r="I70" i="1"/>
  <c r="G74" i="1"/>
  <c r="I74" i="1"/>
  <c r="J74" i="1"/>
  <c r="I40" i="1"/>
  <c r="I37" i="1" s="1"/>
  <c r="I172" i="1"/>
  <c r="J45" i="1" l="1"/>
  <c r="H45" i="1"/>
  <c r="H46" i="1"/>
  <c r="N39" i="1"/>
  <c r="N45" i="1"/>
  <c r="N40" i="1"/>
  <c r="N46" i="1"/>
  <c r="N172" i="1"/>
  <c r="I171" i="1"/>
  <c r="N171" i="1" l="1"/>
  <c r="I140" i="1"/>
  <c r="D140" i="1"/>
  <c r="C140" i="1"/>
  <c r="N140" i="1" l="1"/>
  <c r="E34" i="1"/>
  <c r="E29" i="1" s="1"/>
  <c r="E26" i="1"/>
  <c r="D149" i="1"/>
  <c r="E149" i="1"/>
  <c r="F149" i="1"/>
  <c r="G149" i="1"/>
  <c r="H149" i="1"/>
  <c r="I149" i="1"/>
  <c r="C149" i="1"/>
  <c r="J152" i="1"/>
  <c r="J153" i="1"/>
  <c r="J154" i="1"/>
  <c r="J151" i="1"/>
  <c r="N57" i="1" l="1"/>
  <c r="N149" i="1"/>
  <c r="J149" i="1"/>
  <c r="J157" i="1" l="1"/>
  <c r="J47" i="1"/>
  <c r="H27" i="1"/>
  <c r="H24" i="1"/>
  <c r="F24" i="1"/>
  <c r="J39" i="1" l="1"/>
  <c r="J138" i="1" l="1"/>
  <c r="J140" i="1" l="1"/>
  <c r="D43" i="1" l="1"/>
  <c r="G111" i="1"/>
  <c r="C111" i="1"/>
  <c r="N51" i="1" l="1"/>
  <c r="H33" i="1"/>
  <c r="J67" i="1"/>
  <c r="G67" i="1"/>
  <c r="J90" i="1"/>
  <c r="H90" i="1"/>
  <c r="F90" i="1"/>
  <c r="J89" i="1"/>
  <c r="H89" i="1"/>
  <c r="F89" i="1"/>
  <c r="J88" i="1"/>
  <c r="I87" i="1"/>
  <c r="G87" i="1"/>
  <c r="E87" i="1"/>
  <c r="D87" i="1"/>
  <c r="C87" i="1"/>
  <c r="E86" i="1"/>
  <c r="E74" i="1" s="1"/>
  <c r="D86" i="1"/>
  <c r="C86" i="1"/>
  <c r="C74" i="1" s="1"/>
  <c r="I85" i="1"/>
  <c r="G85" i="1"/>
  <c r="G73" i="1" s="1"/>
  <c r="E85" i="1"/>
  <c r="D85" i="1"/>
  <c r="C85" i="1"/>
  <c r="I84" i="1"/>
  <c r="I72" i="1" s="1"/>
  <c r="G84" i="1"/>
  <c r="G72" i="1" s="1"/>
  <c r="E84" i="1"/>
  <c r="E72" i="1" s="1"/>
  <c r="D84" i="1"/>
  <c r="C84" i="1"/>
  <c r="C72" i="1" s="1"/>
  <c r="I83" i="1"/>
  <c r="I71" i="1" s="1"/>
  <c r="E83" i="1"/>
  <c r="E71" i="1" s="1"/>
  <c r="D83" i="1"/>
  <c r="C83" i="1"/>
  <c r="E82" i="1"/>
  <c r="E70" i="1" s="1"/>
  <c r="D82" i="1"/>
  <c r="C82" i="1"/>
  <c r="C70" i="1" s="1"/>
  <c r="C64" i="1" s="1"/>
  <c r="C10" i="1" s="1"/>
  <c r="J78" i="1"/>
  <c r="H78" i="1"/>
  <c r="F78" i="1"/>
  <c r="J77" i="1"/>
  <c r="H77" i="1"/>
  <c r="F77" i="1"/>
  <c r="J76" i="1"/>
  <c r="I75" i="1"/>
  <c r="G75" i="1"/>
  <c r="E75" i="1"/>
  <c r="D75" i="1"/>
  <c r="C75" i="1"/>
  <c r="I68" i="1"/>
  <c r="C71" i="1" l="1"/>
  <c r="C69" i="1" s="1"/>
  <c r="N75" i="1"/>
  <c r="N82" i="1"/>
  <c r="N85" i="1"/>
  <c r="N87" i="1"/>
  <c r="N86" i="1"/>
  <c r="D71" i="1"/>
  <c r="J71" i="1" s="1"/>
  <c r="N83" i="1"/>
  <c r="D72" i="1"/>
  <c r="J72" i="1" s="1"/>
  <c r="N84" i="1"/>
  <c r="D74" i="1"/>
  <c r="I73" i="1"/>
  <c r="J82" i="1"/>
  <c r="D70" i="1"/>
  <c r="H26" i="1"/>
  <c r="J83" i="1"/>
  <c r="I81" i="1"/>
  <c r="J85" i="1"/>
  <c r="D81" i="1"/>
  <c r="E81" i="1"/>
  <c r="J75" i="1"/>
  <c r="C81" i="1"/>
  <c r="J84" i="1"/>
  <c r="F75" i="1"/>
  <c r="F83" i="1"/>
  <c r="F84" i="1"/>
  <c r="H75" i="1"/>
  <c r="H84" i="1"/>
  <c r="J87" i="1"/>
  <c r="G83" i="1"/>
  <c r="F87" i="1"/>
  <c r="H87" i="1"/>
  <c r="C65" i="1" l="1"/>
  <c r="I67" i="1"/>
  <c r="N73" i="1"/>
  <c r="N71" i="1"/>
  <c r="N81" i="1"/>
  <c r="N74" i="1"/>
  <c r="N72" i="1"/>
  <c r="N70" i="1"/>
  <c r="I69" i="1"/>
  <c r="G71" i="1"/>
  <c r="J70" i="1"/>
  <c r="D69" i="1"/>
  <c r="J81" i="1"/>
  <c r="F81" i="1"/>
  <c r="F72" i="1"/>
  <c r="F71" i="1"/>
  <c r="E69" i="1"/>
  <c r="H83" i="1"/>
  <c r="G81" i="1"/>
  <c r="H81" i="1" s="1"/>
  <c r="H72" i="1"/>
  <c r="J69" i="1"/>
  <c r="J27" i="1"/>
  <c r="N69" i="1" l="1"/>
  <c r="F69" i="1"/>
  <c r="H71" i="1"/>
  <c r="G69" i="1"/>
  <c r="H69" i="1" s="1"/>
  <c r="J139" i="1"/>
  <c r="F32" i="1" l="1"/>
  <c r="G94" i="1"/>
  <c r="G64" i="1" s="1"/>
  <c r="G10" i="1" s="1"/>
  <c r="J33" i="1" l="1"/>
  <c r="F33" i="1"/>
  <c r="G99" i="1"/>
  <c r="I43" i="1" l="1"/>
  <c r="I21" i="1"/>
  <c r="G21" i="1"/>
  <c r="J43" i="1" l="1"/>
  <c r="N43" i="1"/>
  <c r="D21" i="1"/>
  <c r="E159" i="1"/>
  <c r="H157" i="1"/>
  <c r="F157" i="1"/>
  <c r="N21" i="1" l="1"/>
  <c r="H158" i="1"/>
  <c r="H21" i="1"/>
  <c r="I159" i="1"/>
  <c r="I158" i="1" s="1"/>
  <c r="J158" i="1" s="1"/>
  <c r="F158" i="1" l="1"/>
  <c r="N159" i="1"/>
  <c r="N158" i="1"/>
  <c r="J159" i="1"/>
  <c r="I155" i="1"/>
  <c r="G14" i="1" l="1"/>
  <c r="F26" i="1" l="1"/>
  <c r="C136" i="1" l="1"/>
  <c r="I162" i="1"/>
  <c r="E165" i="1"/>
  <c r="G43" i="1" l="1"/>
  <c r="F46" i="1"/>
  <c r="E43" i="1"/>
  <c r="E58" i="1" l="1"/>
  <c r="E27" i="1"/>
  <c r="F27" i="1" s="1"/>
  <c r="E21" i="1" l="1"/>
  <c r="F21" i="1" l="1"/>
  <c r="J164" i="1" l="1"/>
  <c r="J165" i="1"/>
  <c r="H56" i="1"/>
  <c r="G117" i="1" l="1"/>
  <c r="J44" i="1" l="1"/>
  <c r="J26" i="1"/>
  <c r="J51" i="1"/>
  <c r="J54" i="1"/>
  <c r="J102" i="1" l="1"/>
  <c r="J34" i="1"/>
  <c r="I49" i="1"/>
  <c r="G155" i="1" l="1"/>
  <c r="J118" i="1" l="1"/>
  <c r="I117" i="1"/>
  <c r="J126" i="1"/>
  <c r="J125" i="1"/>
  <c r="J124" i="1"/>
  <c r="J120" i="1"/>
  <c r="J119" i="1"/>
  <c r="J114" i="1"/>
  <c r="J113" i="1"/>
  <c r="J112" i="1"/>
  <c r="J108" i="1"/>
  <c r="J107" i="1"/>
  <c r="J106" i="1"/>
  <c r="J101" i="1"/>
  <c r="J100" i="1"/>
  <c r="J99" i="1" l="1"/>
  <c r="J105" i="1"/>
  <c r="J123" i="1"/>
  <c r="J117" i="1"/>
  <c r="J111" i="1"/>
  <c r="I96" i="1" l="1"/>
  <c r="I66" i="1" s="1"/>
  <c r="I12" i="1" s="1"/>
  <c r="I65" i="1"/>
  <c r="I11" i="1" s="1"/>
  <c r="I94" i="1"/>
  <c r="I64" i="1" s="1"/>
  <c r="I10" i="1" s="1"/>
  <c r="I111" i="1"/>
  <c r="I63" i="1" l="1"/>
  <c r="I93" i="1"/>
  <c r="J57" i="1"/>
  <c r="H141" i="1" l="1"/>
  <c r="F141" i="1"/>
  <c r="J166" i="1" l="1"/>
  <c r="H165" i="1"/>
  <c r="J40" i="1"/>
  <c r="J37" i="1" s="1"/>
  <c r="G169" i="1" l="1"/>
  <c r="I169" i="1" l="1"/>
  <c r="D55" i="1"/>
  <c r="I14" i="1" l="1"/>
  <c r="E169" i="1"/>
  <c r="D169" i="1"/>
  <c r="C169" i="1"/>
  <c r="J132" i="1"/>
  <c r="N169" i="1" l="1"/>
  <c r="F169" i="1"/>
  <c r="H169" i="1"/>
  <c r="I99" i="1"/>
  <c r="H40" i="1"/>
  <c r="F40" i="1"/>
  <c r="H39" i="1"/>
  <c r="F39" i="1"/>
  <c r="I105" i="1"/>
  <c r="H51" i="1"/>
  <c r="G49" i="1"/>
  <c r="D49" i="1"/>
  <c r="C49" i="1"/>
  <c r="F165" i="1"/>
  <c r="F51" i="1"/>
  <c r="J50" i="1"/>
  <c r="J172" i="1"/>
  <c r="J171" i="1"/>
  <c r="F172" i="1"/>
  <c r="F171" i="1"/>
  <c r="H172" i="1"/>
  <c r="H171" i="1"/>
  <c r="J174" i="1"/>
  <c r="J173" i="1"/>
  <c r="J170" i="1"/>
  <c r="N49" i="1" l="1"/>
  <c r="N37" i="1"/>
  <c r="J49" i="1"/>
  <c r="J169" i="1"/>
  <c r="E49" i="1"/>
  <c r="F37" i="1"/>
  <c r="H37" i="1"/>
  <c r="H49" i="1"/>
  <c r="F49" i="1" l="1"/>
  <c r="F43" i="1"/>
  <c r="H43" i="1"/>
  <c r="H25" i="1"/>
  <c r="H135" i="1"/>
  <c r="F135" i="1"/>
  <c r="E133" i="1"/>
  <c r="C129" i="1"/>
  <c r="J135" i="1"/>
  <c r="J134" i="1"/>
  <c r="J131" i="1"/>
  <c r="I129" i="1"/>
  <c r="I55" i="1"/>
  <c r="F140" i="1"/>
  <c r="F139" i="1"/>
  <c r="H140" i="1"/>
  <c r="H139" i="1"/>
  <c r="I136" i="1"/>
  <c r="G136" i="1"/>
  <c r="E136" i="1"/>
  <c r="D136" i="1"/>
  <c r="F25" i="1"/>
  <c r="N136" i="1" l="1"/>
  <c r="N55" i="1"/>
  <c r="J14" i="1"/>
  <c r="J13" i="1"/>
  <c r="H132" i="1"/>
  <c r="G129" i="1"/>
  <c r="H136" i="1"/>
  <c r="H133" i="1"/>
  <c r="J133" i="1"/>
  <c r="J25" i="1"/>
  <c r="F133" i="1"/>
  <c r="F136" i="1"/>
  <c r="J136" i="1"/>
  <c r="D29" i="1"/>
  <c r="H32" i="1"/>
  <c r="H29" i="1" l="1"/>
  <c r="F29" i="1"/>
  <c r="N129" i="1"/>
  <c r="N29" i="1"/>
  <c r="J21" i="1"/>
  <c r="J129" i="1"/>
  <c r="H129" i="1"/>
  <c r="J29" i="1"/>
  <c r="D155" i="1" l="1"/>
  <c r="E155" i="1"/>
  <c r="C155" i="1"/>
  <c r="G55" i="1"/>
  <c r="N155" i="1" l="1"/>
  <c r="H155" i="1"/>
  <c r="F155" i="1"/>
  <c r="J155" i="1"/>
  <c r="J163" i="1"/>
  <c r="D162" i="1"/>
  <c r="E162" i="1"/>
  <c r="G162" i="1"/>
  <c r="C162" i="1"/>
  <c r="H164" i="1"/>
  <c r="F164" i="1"/>
  <c r="N162" i="1" l="1"/>
  <c r="J162" i="1"/>
  <c r="F132" i="1"/>
  <c r="E129" i="1"/>
  <c r="H162" i="1"/>
  <c r="F162" i="1"/>
  <c r="H124" i="1"/>
  <c r="F124" i="1"/>
  <c r="G123" i="1"/>
  <c r="E123" i="1"/>
  <c r="D123" i="1"/>
  <c r="C123" i="1"/>
  <c r="H119" i="1"/>
  <c r="H118" i="1"/>
  <c r="D117" i="1"/>
  <c r="C117" i="1"/>
  <c r="H112" i="1"/>
  <c r="F112" i="1"/>
  <c r="E111" i="1"/>
  <c r="D111" i="1"/>
  <c r="H107" i="1"/>
  <c r="F107" i="1"/>
  <c r="G105" i="1"/>
  <c r="E105" i="1"/>
  <c r="D105" i="1"/>
  <c r="C105" i="1"/>
  <c r="F102" i="1"/>
  <c r="F101" i="1"/>
  <c r="E99" i="1"/>
  <c r="D99" i="1"/>
  <c r="C99" i="1"/>
  <c r="E98" i="1"/>
  <c r="D98" i="1"/>
  <c r="C98" i="1"/>
  <c r="C68" i="1" s="1"/>
  <c r="E97" i="1"/>
  <c r="D97" i="1"/>
  <c r="C97" i="1"/>
  <c r="C67" i="1" s="1"/>
  <c r="G96" i="1"/>
  <c r="G66" i="1" s="1"/>
  <c r="G12" i="1" s="1"/>
  <c r="E96" i="1"/>
  <c r="D96" i="1"/>
  <c r="C96" i="1"/>
  <c r="C66" i="1" s="1"/>
  <c r="C12" i="1" s="1"/>
  <c r="G95" i="1"/>
  <c r="G65" i="1" s="1"/>
  <c r="G11" i="1" s="1"/>
  <c r="D95" i="1"/>
  <c r="C11" i="1"/>
  <c r="D94" i="1"/>
  <c r="D66" i="1" l="1"/>
  <c r="N96" i="1"/>
  <c r="N97" i="1"/>
  <c r="N105" i="1"/>
  <c r="N117" i="1"/>
  <c r="N99" i="1"/>
  <c r="N111" i="1"/>
  <c r="N123" i="1"/>
  <c r="D65" i="1"/>
  <c r="N95" i="1"/>
  <c r="D64" i="1"/>
  <c r="D10" i="1" s="1"/>
  <c r="N94" i="1"/>
  <c r="N98" i="1"/>
  <c r="E68" i="1"/>
  <c r="E95" i="1"/>
  <c r="F129" i="1"/>
  <c r="E66" i="1"/>
  <c r="E67" i="1"/>
  <c r="E94" i="1"/>
  <c r="F94" i="1" s="1"/>
  <c r="D68" i="1"/>
  <c r="D67" i="1"/>
  <c r="C63" i="1"/>
  <c r="J94" i="1"/>
  <c r="J64" i="1" s="1"/>
  <c r="J96" i="1"/>
  <c r="J66" i="1" s="1"/>
  <c r="J95" i="1"/>
  <c r="C93" i="1"/>
  <c r="C13" i="1"/>
  <c r="F99" i="1"/>
  <c r="F111" i="1"/>
  <c r="G13" i="1"/>
  <c r="H96" i="1"/>
  <c r="G93" i="1"/>
  <c r="C14" i="1"/>
  <c r="D93" i="1"/>
  <c r="E117" i="1"/>
  <c r="F123" i="1"/>
  <c r="H95" i="1"/>
  <c r="F96" i="1"/>
  <c r="H99" i="1"/>
  <c r="H94" i="1"/>
  <c r="F105" i="1"/>
  <c r="F118" i="1"/>
  <c r="F119" i="1"/>
  <c r="H105" i="1"/>
  <c r="H111" i="1"/>
  <c r="H117" i="1"/>
  <c r="H123" i="1"/>
  <c r="N93" i="1" l="1"/>
  <c r="D11" i="1"/>
  <c r="J65" i="1"/>
  <c r="J11" i="1" s="1"/>
  <c r="N65" i="1"/>
  <c r="D63" i="1"/>
  <c r="N67" i="1"/>
  <c r="N68" i="1"/>
  <c r="N64" i="1"/>
  <c r="D12" i="1"/>
  <c r="N66" i="1"/>
  <c r="C9" i="1"/>
  <c r="E12" i="1"/>
  <c r="E93" i="1"/>
  <c r="F93" i="1" s="1"/>
  <c r="E14" i="1"/>
  <c r="E13" i="1"/>
  <c r="E65" i="1"/>
  <c r="E11" i="1" s="1"/>
  <c r="F117" i="1"/>
  <c r="E64" i="1"/>
  <c r="E10" i="1" s="1"/>
  <c r="J93" i="1"/>
  <c r="D14" i="1"/>
  <c r="F95" i="1"/>
  <c r="I13" i="1"/>
  <c r="I9" i="1" s="1"/>
  <c r="H93" i="1"/>
  <c r="F11" i="1" l="1"/>
  <c r="N14" i="1"/>
  <c r="N63" i="1"/>
  <c r="H11" i="1"/>
  <c r="E63" i="1"/>
  <c r="H14" i="1"/>
  <c r="F14" i="1"/>
  <c r="D13" i="1"/>
  <c r="F65" i="1"/>
  <c r="F64" i="1"/>
  <c r="H64" i="1"/>
  <c r="H10" i="1" s="1"/>
  <c r="G63" i="1"/>
  <c r="H63" i="1" s="1"/>
  <c r="H65" i="1"/>
  <c r="G9" i="1"/>
  <c r="H66" i="1"/>
  <c r="F66" i="1"/>
  <c r="J63" i="1" l="1"/>
  <c r="H13" i="1"/>
  <c r="F13" i="1"/>
  <c r="F63" i="1"/>
  <c r="E9" i="1"/>
  <c r="D9" i="1"/>
  <c r="H12" i="1"/>
  <c r="F12" i="1"/>
  <c r="H9" i="1" l="1"/>
  <c r="F9" i="1"/>
  <c r="J58" i="1"/>
  <c r="J12" i="1" s="1"/>
  <c r="J56" i="1"/>
  <c r="J10" i="1" s="1"/>
  <c r="H58" i="1"/>
  <c r="H57" i="1"/>
  <c r="F58" i="1"/>
  <c r="F57" i="1"/>
  <c r="F56" i="1"/>
  <c r="F10" i="1" s="1"/>
  <c r="E55" i="1"/>
  <c r="C55" i="1"/>
  <c r="H17" i="1"/>
  <c r="I15" i="1"/>
  <c r="G15" i="1"/>
  <c r="D15" i="1"/>
  <c r="E15" i="1"/>
  <c r="C15" i="1"/>
  <c r="F17" i="1"/>
  <c r="N15" i="1" l="1"/>
  <c r="J55" i="1"/>
  <c r="F15" i="1"/>
  <c r="H15" i="1"/>
  <c r="H55" i="1"/>
  <c r="F55" i="1"/>
  <c r="J9" i="1" l="1"/>
</calcChain>
</file>

<file path=xl/comments1.xml><?xml version="1.0" encoding="utf-8"?>
<comments xmlns="http://schemas.openxmlformats.org/spreadsheetml/2006/main">
  <authors>
    <author>Вершинина Мария Игоревна</author>
  </authors>
  <commentList>
    <comment ref="B105" authorId="0" guid="{57DA000E-D7A3-44A8-8D7C-45982B80BE54}">
      <text>
        <r>
          <rPr>
            <b/>
            <sz val="9"/>
            <color indexed="81"/>
            <rFont val="Tahoma"/>
            <family val="2"/>
            <charset val="204"/>
          </rPr>
          <t>Вершинина Мария Игоревна:</t>
        </r>
        <r>
          <rPr>
            <sz val="9"/>
            <color indexed="81"/>
            <rFont val="Tahoma"/>
            <family val="2"/>
            <charset val="204"/>
          </rPr>
          <t xml:space="preserve">
2135
</t>
        </r>
      </text>
    </comment>
  </commentList>
</comments>
</file>

<file path=xl/sharedStrings.xml><?xml version="1.0" encoding="utf-8"?>
<sst xmlns="http://schemas.openxmlformats.org/spreadsheetml/2006/main" count="254" uniqueCount="121">
  <si>
    <t>Факт финансирования</t>
  </si>
  <si>
    <t>5.</t>
  </si>
  <si>
    <t>% исполнения к уточненному плану</t>
  </si>
  <si>
    <t>№ п/п</t>
  </si>
  <si>
    <t>федеральный бюджет</t>
  </si>
  <si>
    <t>привлечённые средства</t>
  </si>
  <si>
    <t>Исполнение</t>
  </si>
  <si>
    <t>Фактически
 профинансировано</t>
  </si>
  <si>
    <t>Наименование программы/подпрограммы</t>
  </si>
  <si>
    <t>Исполнено (кассовый расход)</t>
  </si>
  <si>
    <t>6.</t>
  </si>
  <si>
    <t xml:space="preserve">бюджет МО </t>
  </si>
  <si>
    <t>% к уточненному плану</t>
  </si>
  <si>
    <t>бюджет МО сверх соглашения</t>
  </si>
  <si>
    <t>2.</t>
  </si>
  <si>
    <t>3.</t>
  </si>
  <si>
    <t>бюджет ХМАО-Югры</t>
  </si>
  <si>
    <t>8.</t>
  </si>
  <si>
    <t>9.</t>
  </si>
  <si>
    <t>10.</t>
  </si>
  <si>
    <t>11.</t>
  </si>
  <si>
    <t>12.</t>
  </si>
  <si>
    <t>13.</t>
  </si>
  <si>
    <t>14.</t>
  </si>
  <si>
    <t>15.</t>
  </si>
  <si>
    <t>16.</t>
  </si>
  <si>
    <t>17.</t>
  </si>
  <si>
    <t>18.</t>
  </si>
  <si>
    <t>19.</t>
  </si>
  <si>
    <t>22.</t>
  </si>
  <si>
    <t>21.</t>
  </si>
  <si>
    <t>20.</t>
  </si>
  <si>
    <t>Всего по программам 
Ханты-Мансийского автономного округа - Югры</t>
  </si>
  <si>
    <t>(тыс. руб.)</t>
  </si>
  <si>
    <t>1.</t>
  </si>
  <si>
    <t>4.</t>
  </si>
  <si>
    <t xml:space="preserve">7. </t>
  </si>
  <si>
    <t>24.</t>
  </si>
  <si>
    <t>23.</t>
  </si>
  <si>
    <t>Ожидаемый остаток средств на 1 января года, следующего за отчетным</t>
  </si>
  <si>
    <t>Реализация мероприятий не запланирована</t>
  </si>
  <si>
    <t>бюджет ХМАО - Югры</t>
  </si>
  <si>
    <t>Приобретение жилья (ДАиГ)</t>
  </si>
  <si>
    <t>бюджет МО</t>
  </si>
  <si>
    <t>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</si>
  <si>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Улучшение жилищных условий молодых семей в соответствии с федеральной целевой программой "Жилище" (УУиРЖ)</t>
  </si>
  <si>
    <t>Осуществление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определённых федеральным законодательством"(ХЭУ)</t>
  </si>
  <si>
    <t>Улучшение жилищных условий ветеранов боевых действий, инвалидов и семей, имеющих детей-инвалидов, вставших на учет в качестве нуждающихся в жилых помещениях до 1 января 2005 года (УУиРЖ)</t>
  </si>
  <si>
    <t>Улучшение жилищных условий ветеранов Великой Отечественной войны (ДАиГ)</t>
  </si>
  <si>
    <t>11.1.</t>
  </si>
  <si>
    <t>11.1.1.</t>
  </si>
  <si>
    <t>11.1.2.</t>
  </si>
  <si>
    <t>11.2.</t>
  </si>
  <si>
    <t>11.2.1.</t>
  </si>
  <si>
    <t>11.2.2.</t>
  </si>
  <si>
    <t>11.2.3.</t>
  </si>
  <si>
    <t>11.2.4.</t>
  </si>
  <si>
    <t>11.2.5.</t>
  </si>
  <si>
    <t>Подпрограмма III "Содействие развитию жилищного строительства"</t>
  </si>
  <si>
    <t>Подпрограмма  V "Обеспечение мерами государственной поддержки по улучшению жилищных условий отдельных категорий граждан"</t>
  </si>
  <si>
    <t>Пояснения, ожидаемые результаты, планируемые сроки выполнения работ, оказания услуг, причины неисполнения и так далее</t>
  </si>
  <si>
    <t xml:space="preserve">                                                                                                                                                                             </t>
  </si>
  <si>
    <t xml:space="preserve">бюджет ХМАО - Югры </t>
  </si>
  <si>
    <t xml:space="preserve">бюджет ХМАО-Югры </t>
  </si>
  <si>
    <t xml:space="preserve">федеральный бюджет </t>
  </si>
  <si>
    <t>Обеспечение жильем граждан, уволенных с военной службы и приравненных к ним лиц (УУиРЖ)</t>
  </si>
  <si>
    <r>
      <t xml:space="preserve">Финансовые затраты на реализацию программы в </t>
    </r>
    <r>
      <rPr>
        <u/>
        <sz val="18"/>
        <color theme="1"/>
        <rFont val="Times New Roman"/>
        <family val="2"/>
        <charset val="204"/>
      </rPr>
      <t>2017</t>
    </r>
    <r>
      <rPr>
        <sz val="18"/>
        <color theme="1"/>
        <rFont val="Times New Roman"/>
        <family val="2"/>
        <charset val="204"/>
      </rPr>
      <t xml:space="preserve"> году  </t>
    </r>
  </si>
  <si>
    <t xml:space="preserve">Утвержденный план 
на 2017 год </t>
  </si>
  <si>
    <t xml:space="preserve">Уточненный план 
на 2017 год </t>
  </si>
  <si>
    <t>Ожидаемое исполнение на 01.01.2018</t>
  </si>
  <si>
    <t>Улица Киртбая от  ул. 1 "З" до ул. 3 "З"(ДАиГ)</t>
  </si>
  <si>
    <t>11.1.2.1.</t>
  </si>
  <si>
    <t>26.</t>
  </si>
  <si>
    <r>
      <t xml:space="preserve">Государственная программа "Развитие здравоохранения  на 2016-2020 годы" 
</t>
    </r>
    <r>
      <rPr>
        <sz val="20"/>
        <color theme="1"/>
        <rFont val="Times New Roman"/>
        <family val="1"/>
        <charset val="204"/>
      </rPr>
      <t>(1. Субвенции на организацию осуществления мероприятий по проведению дезинсекции и дератизации.)</t>
    </r>
  </si>
  <si>
    <r>
      <t>Государственная программа «Развитие образования в Ханты-Мансийском автономном округе – Югре на 2016-2020 годы»
(</t>
    </r>
    <r>
      <rPr>
        <sz val="20"/>
        <color theme="1"/>
        <rFont val="Times New Roman"/>
        <family val="1"/>
        <charset val="204"/>
      </rPr>
      <t>1.</t>
    </r>
    <r>
      <rPr>
        <b/>
        <sz val="20"/>
        <color theme="1"/>
        <rFont val="Times New Roman"/>
        <family val="2"/>
        <charset val="204"/>
      </rPr>
      <t xml:space="preserve"> </t>
    </r>
    <r>
      <rPr>
        <sz val="20"/>
        <color theme="1"/>
        <rFont val="Times New Roman"/>
        <family val="1"/>
        <charset val="204"/>
      </rPr>
      <t>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2. Субвенции на социальную поддержку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3. 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4. Субсидии на дополнительное финансовое обеспечение мероприятий по организации питания обучающихся;
5.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расположенных на территориях муниципальных образований Ханты-Мансийского автономного округа – Югры.)</t>
    </r>
  </si>
  <si>
    <t xml:space="preserve">Государственная программа «Доступная среда в Ханты-Мансийском автономном округе – Югре на 2016-2020 годы» </t>
  </si>
  <si>
    <t>Государственная программа «Развитие лесного хозяйства и лесопромышленного комплекса Ханты-Мансийского автономного округа – Югры на 2016-2020 годы»</t>
  </si>
  <si>
    <t xml:space="preserve">Государственная программа «Социально-экономическое развитие коренных малочисленных народов Севера Ханты-Мансийского автономного округа – Югры на 2016-2020 годы» </t>
  </si>
  <si>
    <r>
      <t xml:space="preserve">Государственная программа «Развитие жилищно-коммунального комплекса и повышение энергетической эффективности в Ханты-Мансийском автономном округе – Югре на 2016-2020 годы» 
</t>
    </r>
    <r>
      <rPr>
        <sz val="20"/>
        <color theme="1"/>
        <rFont val="Times New Roman"/>
        <family val="1"/>
        <charset val="204"/>
      </rPr>
      <t>(1.Субвенции на возмещение недополученных доходов организациям, осуществляющим реализацию  сжиженного газа  населению по социально-ориентированным розничным ценам; 
2. Субсидии на реконструкцию, расширение, модернизацию, строительство и капитальный ремонт объектов коммунального комплекса;
3.Субсидии на поддержку мероприятий муниципальных программ, предусматривающих финансирование инвестиционных проектов в сфере жилищно-коммунального комплекса с привлечением заемных средств, в том числе направленные на энергосбережение и повышение энергетической эффективности.)</t>
    </r>
  </si>
  <si>
    <t xml:space="preserve">Государственная программа «Защита населения и территорий от чрезвычайных ситуаций, обеспечение пожарной безопасности в Ханты-Мансийском автономном округе – Югре на 2016-2020 годы» </t>
  </si>
  <si>
    <r>
      <t xml:space="preserve">Государственная программа «Обеспечение экологической безопасности Ханты-Мансийского автономного округа – Югры на 2016-2020 годы"
</t>
    </r>
    <r>
      <rPr>
        <sz val="20"/>
        <color theme="1"/>
        <rFont val="Times New Roman"/>
        <family val="1"/>
        <charset val="204"/>
      </rPr>
      <t>(Субвенции на осуществление отдельных полномочий Ханты-Мансийского автономного округа - Югры по организации деятельности по обращению с твердыми коммунальными отходами)</t>
    </r>
  </si>
  <si>
    <t xml:space="preserve">Государственная программа «Информационное общество Ханты-Мансийского автономного округа – Югры на 2016-2020 годы» </t>
  </si>
  <si>
    <t xml:space="preserve">Государственная программа «Управление государственными финансами в Ханты-Мансийском автономном округе – Югре на 2016-2020 годы» </t>
  </si>
  <si>
    <t>Государственная программа «Развитие гражданского общества Ханты-Мансийского автономного округа – Югры на 2016-2020 годы»</t>
  </si>
  <si>
    <t xml:space="preserve">Государственная программа «Управление государственным имуществом Ханты-Мансийского автономного округа – Югры на 2016-2020 годы» </t>
  </si>
  <si>
    <t xml:space="preserve">Государственная программа «Развитие и использование минерально-сырьевой базы Ханты-Мансийского автономного округа – Югры на 2016-2020 годы»  </t>
  </si>
  <si>
    <t xml:space="preserve">Государственная программа «Оказание содействия добровольному переселению в Ханты-Мансийский автономный округ – Югру соотечественников, проживающих за рубежом, на 2016–2020 годы» </t>
  </si>
  <si>
    <t>УППЭК: в рамках реализации государственной программы планируется заключение муниципального контракта на оказание услуг по санитарно-противоэпидемическим мероприятиям (акарицидная, ларвицидная обработки, барьерная дератизация) в городе Сургут. Денежные средства будут освоены в течение года.</t>
  </si>
  <si>
    <r>
      <t xml:space="preserve">Государственная программа «Содействие занятости населения в Ханты-Мансийском автономном округе – Югре на 2016-2020 годы» 
</t>
    </r>
    <r>
      <rPr>
        <sz val="20"/>
        <color theme="1"/>
        <rFont val="Times New Roman"/>
        <family val="1"/>
        <charset val="204"/>
      </rPr>
      <t>1.</t>
    </r>
    <r>
      <rPr>
        <b/>
        <sz val="20"/>
        <color theme="1"/>
        <rFont val="Times New Roman"/>
        <family val="2"/>
        <charset val="204"/>
      </rPr>
      <t xml:space="preserve"> </t>
    </r>
    <r>
      <rPr>
        <sz val="20"/>
        <color theme="1"/>
        <rFont val="Times New Roman"/>
        <family val="1"/>
        <charset val="204"/>
      </rPr>
      <t>Субвенции на осуществление отдельных государственных полномочий в сфере трудовых отношений и государственного управления охраной труда; 
2. Иные межбюджетные трансферты на реализацию  мероприятий по содействию трудоустройству граждан.)</t>
    </r>
  </si>
  <si>
    <r>
      <t>Государственная программа «Социально-экономическое развитие, инвестиции и инновации Ханты-Мансийского автономного округа – Югры на 2016-2020 годы» 
(</t>
    </r>
    <r>
      <rPr>
        <sz val="20"/>
        <color theme="1"/>
        <rFont val="Times New Roman"/>
        <family val="1"/>
        <charset val="204"/>
      </rPr>
      <t>1. Субсидии на организацию предоставления государственных услуг в многофункциональных центрах предоставления государственных и муниципальных услуг;
2. Субсидия на поддержку малого и среднего предпринимательства;
3.Субсидии на развитие многофункциональных центров предоставления государственных и муниципальных услуг;).</t>
    </r>
  </si>
  <si>
    <r>
      <t>Государственная программа «Создание условий для эффективного и ответственного управления муниципальными финансами, повышение устойчивости местных бюджетов Ханты-Мансийского автономного округа – Югры на 2016-2020 годы»</t>
    </r>
    <r>
      <rPr>
        <sz val="20"/>
        <color theme="1"/>
        <rFont val="Times New Roman"/>
        <family val="1"/>
        <charset val="204"/>
      </rPr>
      <t xml:space="preserve"> 
(1. Субсидии на поэтапное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 597 "О мероприятиях по реализации государственной социальной политики", 1 июня 2012 года № 761 "О национальной стратегии действий в интересах детей на 2012–2017 годы")</t>
    </r>
  </si>
  <si>
    <r>
      <t>Государственная программа «Развитие агропромышленного комплекса и рынков сельскохозяйственной продукции, сырья и продовольствия в Ханты-Мансийском автономном округе – Югре в 2016-2020 годах»</t>
    </r>
    <r>
      <rPr>
        <sz val="20"/>
        <color theme="1"/>
        <rFont val="Times New Roman"/>
        <family val="1"/>
        <charset val="204"/>
      </rPr>
      <t xml:space="preserve"> 
(1. Субвенции на повышение эффективности использования и развитие ресурсного потенциала рыбохозяйственного комплекса;
 2. субвенции по поддержку животноводства, переработку и реализацию продукции животноводства;
 3. субвенции на проведение мероприятий по предупреждению и ликвидации болезней животных, их лечению, защите населения от болезней, общих для человека и животных)
 </t>
    </r>
  </si>
  <si>
    <t>Государственная программа "Обеспечение доступным и комфортным жильем жителей Ханты-Мансийского автономного округа - Югры в 2016-2020 годах"</t>
  </si>
  <si>
    <r>
      <t xml:space="preserve">Государственная программа "Развитие транспортной системы Ханты-Мансийского автономного округа — Югры на 2016-2020 годы 
</t>
    </r>
    <r>
      <rPr>
        <sz val="20"/>
        <color theme="1"/>
        <rFont val="Times New Roman"/>
        <family val="1"/>
        <charset val="204"/>
      </rPr>
      <t>(1. Субсидии на строительство (реконструкцию), капитальный ремонт и ремонт автомобильных дорог общего пользования местного значения.)</t>
    </r>
  </si>
  <si>
    <t>Закупки, запланированные на 2017 год,  на приобретение бумаги и конвертов планируется провести  в соответствии с план-графиком в 3 квартале 2017 года.</t>
  </si>
  <si>
    <t xml:space="preserve">Для формирования фонда социального использования  приобретены жилые помещения в многоквартирном жилом доме, общей площадью 15 046,40 кв.м. и 7 460,80 кв.м. согласно заключенных контрактов с ООО "УК"Центр Менеджмент" №1/2016 на сумму 392 654, 44 тыс.руб., и контракт №2/2016 на сумму 791 876, 99 тыс.руб., сроком действия до 30.03.2017. По условиям контрактов, в 2016 году произведен авансовый платеж в размере 78% стоимости контрактов а также дополнительно оплачены средства местного бюджета в сумме 41 839,46 тыс.руб.   В 2017 году произведен окончательный расчет по заключенным контрактам .                                        </t>
  </si>
  <si>
    <r>
      <rPr>
        <u/>
        <sz val="18"/>
        <color theme="1"/>
        <rFont val="Times New Roman"/>
        <family val="2"/>
        <charset val="204"/>
      </rPr>
      <t xml:space="preserve">АГ: </t>
    </r>
    <r>
      <rPr>
        <sz val="18"/>
        <color theme="1"/>
        <rFont val="Times New Roman"/>
        <family val="2"/>
        <charset val="204"/>
      </rPr>
      <t xml:space="preserve">Реализация мероприятия «Материально-техническое обеспечение деятельности по осуществлению отдельных государственных полномочий в области архивного дела» осуществляется в плановом режиме. Бюджетные ассигнования будут использованы в полном объеме до конца 2017 года. 
</t>
    </r>
    <r>
      <rPr>
        <u/>
        <sz val="18"/>
        <rFont val="Times New Roman"/>
        <family val="2"/>
        <charset val="204"/>
      </rPr>
      <t>УБУиО (ДК):</t>
    </r>
    <r>
      <rPr>
        <sz val="18"/>
        <rFont val="Times New Roman"/>
        <family val="2"/>
        <charset val="204"/>
      </rPr>
      <t xml:space="preserve">  Реализация мероприятий  осуществляется в плановом режиме. Бюджетные ассигнования будут использованы в полном объеме до конца 2017 года. 
</t>
    </r>
    <r>
      <rPr>
        <u/>
        <sz val="20"/>
        <rFont val="Times New Roman"/>
        <family val="1"/>
        <charset val="204"/>
      </rPr>
      <t/>
    </r>
  </si>
  <si>
    <r>
      <rPr>
        <u/>
        <sz val="18"/>
        <color theme="1"/>
        <rFont val="Times New Roman"/>
        <family val="2"/>
        <charset val="204"/>
      </rPr>
      <t>ДГХ:</t>
    </r>
    <r>
      <rPr>
        <sz val="18"/>
        <color theme="1"/>
        <rFont val="Times New Roman"/>
        <family val="2"/>
        <charset val="204"/>
      </rPr>
      <t xml:space="preserve">  В рамках подпрограммы "Создание условий для обеспечения качественными коммунальными услугами" в 2017 году запланирован ремонт сетей водоснабжения, протяженностью 0,4 км (объект "Закольцовка водопровода" Участок от ул. Магистральная до точки "А" напротив ж/дома по ул. Григория Кукуевицкого,12). 
В рамках подпрограммы  "Поддержка частных инвестиций в жилищно-коммунальный комплекс" предусмотрено предоставление  субсидии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получаемых ранее в соответствии с постановлением Правительства автономного округа "О целевой программе Ханты-Мансийского автономного округа - Югры "Модернизация и реформирование жилищно-коммунального комплекса Ханты-Мансийского автономного округа - Югры на 2011 - 2013 годы и на период до 2015 года". 
В рамках подпрограммы "Обеспечение равных прав потребителей на получение энергетических ресурсов"  предусмотрены субсидии:
-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Предоставление субсидии носит заявительный характер. До настоящего времени заявок не поступало;
- на возмещение части затрат на уплату процентов по привлекаемым заемным средствам на оплату задолженности за энергоресурсы.   
В рамках подпрограммы "Повышение энергоэффективности в отраслях экономики" за счет средств местного бюджета запланированы ремонт фасада МБДОУ № 76 "Капелька", ремонт сетей ТВС МБОУ СОШ № 1, МБОУ Прогимназия, замена светильников на светильники с энергосберегающими лампами в 4 зданиях,  установка (замена) индивидуальных приборов учета  в муниципальных помещениях в количестве 83 шт.
За счет средств предприятий планируется выполнить мероприятия по энергосбережению (ремонт магистральных тепловых сетей в двухтрубном исчислении протяженностью 280 п.м., реконструкцию уличных водопроводных сетей с применением современных материалов протяженностью 1,18 км.
</t>
    </r>
    <r>
      <rPr>
        <u/>
        <sz val="18"/>
        <color theme="1"/>
        <rFont val="Times New Roman"/>
        <family val="2"/>
        <charset val="204"/>
      </rPr>
      <t>КУИ:</t>
    </r>
    <r>
      <rPr>
        <sz val="18"/>
        <color theme="1"/>
        <rFont val="Times New Roman"/>
        <family val="2"/>
        <charset val="204"/>
      </rPr>
      <t xml:space="preserve"> В рамках подпрограммы "Повышение энергоэффективности в отраслях экономики" запланированы работы по  установке (замене) индивидуальных приборов учета  в муниципальных нежилых помещениях в количестве 6 шт.
</t>
    </r>
    <r>
      <rPr>
        <u/>
        <sz val="18"/>
        <color theme="1"/>
        <rFont val="Times New Roman"/>
        <family val="2"/>
        <charset val="204"/>
      </rPr>
      <t>УБУиО:</t>
    </r>
    <r>
      <rPr>
        <sz val="18"/>
        <color theme="1"/>
        <rFont val="Times New Roman"/>
        <family val="2"/>
        <charset val="204"/>
      </rPr>
      <t xml:space="preserve"> В рамках подпрограммы "Обеспечение равных прав потребителей на получение энергетических ресурсов" запланированы расходы на оплату труда для осуществления переданного государственного полномочия. В рамках подпрограммы "Повышение энергоэффективности в отраслях экономики" в 3 квартале 2017 года запланирована замена оконных блоков по адресу ул. Энгельса, 8.Реализация мероприятий  осуществляется в плановом режиме. Бюджетные ассигнования будут использованы в полном объеме до конца 2017 года.                 
</t>
    </r>
  </si>
  <si>
    <r>
      <t>Государственная программа «Социальная поддержка жителей Ханты-Мансийского автономного округа – Югры на 2016-2020 годы» 
(</t>
    </r>
    <r>
      <rPr>
        <sz val="20"/>
        <color theme="1"/>
        <rFont val="Times New Roman"/>
        <family val="2"/>
        <charset val="204"/>
      </rPr>
      <t>1. Субвенции на 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 
2. Субвенции на осуществление полномочий по образованию и организации деятельности комиссий по делам несовершеннолетних и защите их прав; 
3. Субвенции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4. Субвенции на осуществление деятельности по опеке и попечительству;
5. Субвенции на организацию и обеспечение отдыха и оздоровление детей, в том числе в этнической среде;
6. Субвенции на обеспечение дополнительных гарантий прав на жилое помещение детей-сирот и детей, оставшихся без попечения родителей, лицам из числа детей-сирот и детей, оставшихся без попечения родителей, усыновителям, приемным родителям; 
7. Субсидии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t>
    </r>
  </si>
  <si>
    <r>
      <t>Государственная программа "Развитие физической культуры и спорта в Ханты-Мансийском автономном округе — Югре на 2016 — 2020 годы"
(</t>
    </r>
    <r>
      <rPr>
        <sz val="20"/>
        <color theme="1"/>
        <rFont val="Times New Roman"/>
        <family val="1"/>
        <charset val="204"/>
      </rPr>
      <t>1</t>
    </r>
    <r>
      <rPr>
        <b/>
        <sz val="20"/>
        <color theme="1"/>
        <rFont val="Times New Roman"/>
        <family val="2"/>
        <charset val="204"/>
      </rPr>
      <t xml:space="preserve">. </t>
    </r>
    <r>
      <rPr>
        <sz val="20"/>
        <color theme="1"/>
        <rFont val="Times New Roman"/>
        <family val="1"/>
        <charset val="204"/>
      </rPr>
      <t>Субсидии на софинансирование расходов муниципальных образований по обеспечению учащихся спортивных школ спортивным оборудованием, экипировкой и инвентарем, проведению тренировочных сборов и участию в соревнованиях;
2. Субсидии на развитие материально-технической базы муниципальных учреждений спорта.)</t>
    </r>
  </si>
  <si>
    <r>
      <t xml:space="preserve">Государственная программа «Развитие государственной гражданской службы, муниципальной службы и резерва управленческих кадров в Ханты-Мансийском автономном округе – Югре в 2016-2020 годах» 
</t>
    </r>
    <r>
      <rPr>
        <sz val="20"/>
        <color theme="1"/>
        <rFont val="Times New Roman"/>
        <family val="1"/>
        <charset val="204"/>
      </rPr>
      <t>(1.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r>
  </si>
  <si>
    <t>на 01.05.2017</t>
  </si>
  <si>
    <t xml:space="preserve">Заключено соглашение от 11.04.2017 о предоставлении субсидии в 2017 году на финансирование подпрограммы "Обеспечение жильем молодых семей" между Департаментом строительства ХМАО-Югры  и Администрацией города. На 01.05.2017 участниками мероприятия числится 50 молодых семьей. В 2017 году социальную выплату на приобретение (строительство) жилья планируется предоставить 7 молодым семьям.                                                                                                       </t>
  </si>
  <si>
    <t xml:space="preserve">На 01.01.2017 участником мероприятия числится один военнослужащий, уволенный в запас. По состоянию на 01.05.2017 участнику подпрограммы выдано гарантийное письмо на право получения единовременной денежной выплаты в целях приобретения жилого помещения в собственность самостоятельно. </t>
  </si>
  <si>
    <r>
      <rPr>
        <u/>
        <sz val="18"/>
        <rFont val="Times New Roman"/>
        <family val="1"/>
        <charset val="204"/>
      </rPr>
      <t>АГ:</t>
    </r>
    <r>
      <rPr>
        <sz val="18"/>
        <rFont val="Times New Roman"/>
        <family val="1"/>
        <charset val="204"/>
      </rPr>
      <t xml:space="preserve"> По состоянию на 01.05.2017 произведена выплата заработной платы за январь - март и первую половину апреля месяца 2017 года,  оплата услуг по содержанию имущества, поставке основных средств и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полномочий в сфере трудовых отношений государственного управления охраной труда.
</t>
    </r>
    <r>
      <rPr>
        <u/>
        <sz val="18"/>
        <rFont val="Times New Roman"/>
        <family val="1"/>
        <charset val="204"/>
      </rPr>
      <t>ДО:</t>
    </r>
    <r>
      <rPr>
        <sz val="18"/>
        <rFont val="Times New Roman"/>
        <family val="1"/>
        <charset val="204"/>
      </rPr>
      <t xml:space="preserve">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УБУиО (ДК): Реализация программы  осуществляется в плановом режиме (содействие трудоустройству не занятых инвалидов на оборудованные (оснащенные ) рабочие места).  Бюджетные ассигнования будут использованы в полном объеме до конца 2017 года.
</t>
    </r>
    <r>
      <rPr>
        <u/>
        <sz val="18"/>
        <rFont val="Times New Roman"/>
        <family val="1"/>
        <charset val="204"/>
      </rPr>
      <t/>
    </r>
  </si>
  <si>
    <r>
      <rPr>
        <u/>
        <sz val="18"/>
        <rFont val="Times New Roman"/>
        <family val="2"/>
        <charset val="204"/>
      </rPr>
      <t>УБУиО:</t>
    </r>
    <r>
      <rPr>
        <sz val="18"/>
        <rFont val="Times New Roman"/>
        <family val="2"/>
        <charset val="204"/>
      </rPr>
      <t xml:space="preserve"> По состоянию на 01.05.2017 произведена выплата заработной платы за январь - март и первую половину апреля месяца 2017 года, оплата услуг по содержанию имущества и поставке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государственных полномочий по государственной регистрации актов гражданского состояния.                            
</t>
    </r>
    <r>
      <rPr>
        <u/>
        <sz val="18"/>
        <rFont val="Times New Roman"/>
        <family val="1"/>
        <charset val="204"/>
      </rPr>
      <t xml:space="preserve">ДГХ: </t>
    </r>
    <r>
      <rPr>
        <sz val="18"/>
        <rFont val="Times New Roman"/>
        <family val="2"/>
        <charset val="204"/>
      </rPr>
      <t>Реализация мероприятия в рамках программы по содержанию объектов социальной сферы (ЗАГС) осуществляется в соответствии с условиями заключённых договоров (оплата кредиторской задолженности 2016 года за коммунальные услуги, оплата расходов на содержание 1 объекта социальной сферы).</t>
    </r>
  </si>
  <si>
    <r>
      <rPr>
        <u/>
        <sz val="18"/>
        <rFont val="Times New Roman"/>
        <family val="2"/>
        <charset val="204"/>
      </rPr>
      <t>ДАиГ</t>
    </r>
    <r>
      <rPr>
        <sz val="18"/>
        <rFont val="Times New Roman"/>
        <family val="2"/>
        <charset val="204"/>
      </rPr>
      <t xml:space="preserve">
В рамках данной программы ведется строительство объекта "Спортивный комплекс с плавательным бассейном на 50м г.Сургут". Заключен муниципальный контракт № 37/2016 от 14.06.2016 на выполнение работ по завершению строительства объекта. Сумма по контракту 415 049,69 тыс.руб. Срок выполнения работ согласно условий контракта по 09.12.2016.  
Срок ввода объекта в эксплуатацию не соблюден, по причине отставания от графика производства работ в связи с нарушением Подрядной организацией обязательств по контракту в части срока поставки технологического монтируемого оборудования и материалов, необходимых для строительства объекта.  На основании мирового соглашения от 17.03.2017 г. № А75-3075/2017, утвержденного Арбитражным судом Ханты-Мансийского автономного округа-Югры 12.04.2017 года заключено дополнительное соглашение № 3 от 14.04.2017 года с целью завершения строительства объекта. В рамках данного дополнительного соглашения, срок окончания выполнения работ устанавливается – 31.08.2017.  
Готовность объекта - 70%.
 Для исполнения обязательств по контракту необходимо 258 552,3 тыс.руб. Средства предусмотрены в бюджете города в полном объеме.  
Выполненные работы за апрель не были приняты, так как Подрядчик не предоставил обеспечение исполнения муниципального контракта (с учетом корректировки срока выполнения работ). Кроме того, необходимо внесение изменений в договор о банковском сопровождении и договор комплексного страхования строительных рисков, в части продления сроков действия.                                                                                                                                                                                 
</t>
    </r>
    <r>
      <rPr>
        <u/>
        <sz val="18"/>
        <rFont val="Times New Roman"/>
        <family val="2"/>
        <charset val="204"/>
      </rPr>
      <t xml:space="preserve">УБУиО (ДК): </t>
    </r>
    <r>
      <rPr>
        <sz val="18"/>
        <rFont val="Times New Roman"/>
        <family val="2"/>
        <charset val="204"/>
      </rPr>
      <t>Реализация программы  осуществляется в плановом режиме.  Бюджетные ассигнования будут использованы в полном объеме до конца 2017 года.</t>
    </r>
  </si>
  <si>
    <t>Информация о реализации государственных программ Ханты-Мансийского автономного округа - Югры
на территории городского округа город Сургут на 01.05.2017 года</t>
  </si>
  <si>
    <t xml:space="preserve">Средства предусмотрены:
 -  на выплату 1 субсидии на приобретение жилого помещения для участника программы. Оплата будет произведена по мере подготовки  управлением учета и распределения жилья Постановлений о предоставлении субсидий на приобретение жилого помещения в собственность;
 - на приобретение 3 жилых помещений. Заявка на проведение аукциона по приобретению жилых помещений для участников программы,  размещена в апреле 2017 года (3кв., 46м2)  Подведение итогов аукциона состоится 10.05.2017          </t>
  </si>
  <si>
    <t xml:space="preserve"> Извещение о проведении конкурса с ограниченным участием на выполнение работ по строительству объекта опубликовано - 28.04.2017.  Подведение итогов конкурса состоится  02.06.2017.
Ориентировочный срок заключения муниципального контракта  на выполнение работ по строительству объекта - июнь 2017 года.
Ориентировочный срок ввода - июль 2019 года.</t>
  </si>
  <si>
    <r>
      <t>Государственная программа "Развитие культуры и туризма в Ханты-Мансийском автономном округе - Югре на 2016-2020 годы"</t>
    </r>
    <r>
      <rPr>
        <sz val="20"/>
        <rFont val="Times New Roman"/>
        <family val="1"/>
        <charset val="204"/>
      </rPr>
      <t xml:space="preserve"> 
(1. 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2. Субсидии на развитие сферы культуры в муниципальных образованиях автономного округа;
3. Субсидии на поддержку отрасли культуры;
4. Иные межбюджетные трансферты  на реализацию мероприятий по развитию профессионального искусства; 
5. Иные межбюджетные трансферты на реализацию мероприятий по стимулированию культурного разнообразия.)</t>
    </r>
  </si>
  <si>
    <r>
      <rPr>
        <u/>
        <sz val="18"/>
        <color theme="1"/>
        <rFont val="Times New Roman"/>
        <family val="1"/>
        <charset val="204"/>
      </rPr>
      <t>УБУиО:</t>
    </r>
    <r>
      <rPr>
        <sz val="18"/>
        <color theme="1"/>
        <rFont val="Times New Roman"/>
        <family val="2"/>
        <charset val="204"/>
      </rPr>
      <t xml:space="preserve"> Бюджетные ассигнования запланированы на выплату заработной платы сотруднику в рамках реализации переданного государственного полномочия по обеспечению регулирования деятельности по обращению с отходами производства и потребления и на техническое обеспечение. 
      Закупки, запланированные на 2017 год,  на приобретение бумаги и канцелярских товаров планируется провести  в соответствии с план-графиком.
      Реализация мероприятий  осуществляется в плановом режиме. Бюджетные ассигнования будут использованы в полном объеме до конца 2017 года. </t>
    </r>
  </si>
  <si>
    <r>
      <rPr>
        <u/>
        <sz val="18"/>
        <rFont val="Times New Roman"/>
        <family val="2"/>
        <charset val="204"/>
      </rPr>
      <t>ДО, УБУиО(ДК):</t>
    </r>
    <r>
      <rPr>
        <sz val="18"/>
        <rFont val="Times New Roman"/>
        <family val="2"/>
        <charset val="204"/>
      </rPr>
      <t xml:space="preserve"> Реализация программы осуществляется в плановом режиме, освоение средств планируется до конца 2017 года:
Уровень средней заработной платы педагогических работников муниципальных организаций дополнительного образования детей в 2017 году не ниже уровня, достигнутого в 2016 году (62 960 руб.). 
</t>
    </r>
    <r>
      <rPr>
        <u/>
        <sz val="20"/>
        <color theme="1"/>
        <rFont val="Times New Roman"/>
        <family val="1"/>
        <charset val="204"/>
      </rPr>
      <t/>
    </r>
  </si>
  <si>
    <t xml:space="preserve">ДГХ:  Зключено соглашение с   Департаментом дорожного хозяйства и транспорта ХМАО - Югры  от 29.03.2017 № 13 о предоставлении в 2017 году субсидии из бюджета ХМАО-Югры на софинансирование расходных обязательств по капитальному ремонту и ремонту автомобильных дорог общего пользования местного значения. Планируется выполнить ремонт дорог общей площадью 196,172 тыс.кв.м. По итогам размещения муниципального заказа на ремонт автомобильных дорог аукцион признан несостоявшимся, т.к. не было подано ни одной заявки. Повторное размещение планируется в мае 2017 года  - 463 203,41743 тыс.руб. Работы запланированы на 3 квартал 2017. </t>
  </si>
  <si>
    <r>
      <rPr>
        <u/>
        <sz val="18"/>
        <rFont val="Times New Roman"/>
        <family val="2"/>
        <charset val="204"/>
      </rPr>
      <t>АГ:</t>
    </r>
    <r>
      <rPr>
        <sz val="18"/>
        <rFont val="Times New Roman"/>
        <family val="2"/>
        <charset val="204"/>
      </rPr>
      <t xml:space="preserve">
Планируется реализация мероприятий на содержание маточного поголовья животных (личные подсобные хозяйства), на вылов и реализацию рыбы (в том числе искусственно выращенной).                                                                                                                                                                                                                                                                                                                                        
</t>
    </r>
    <r>
      <rPr>
        <u/>
        <sz val="18"/>
        <rFont val="Times New Roman"/>
        <family val="2"/>
        <charset val="204"/>
      </rPr>
      <t>ДГХ:</t>
    </r>
    <r>
      <rPr>
        <sz val="18"/>
        <rFont val="Times New Roman"/>
        <family val="2"/>
        <charset val="204"/>
      </rPr>
      <t xml:space="preserve"> 
В 2017 году планируется утилизировать 1 800 безнадзорных животных.
</t>
    </r>
    <r>
      <rPr>
        <u/>
        <sz val="18"/>
        <rFont val="Times New Roman"/>
        <family val="1"/>
        <charset val="204"/>
      </rPr>
      <t>УБУиО</t>
    </r>
    <r>
      <rPr>
        <sz val="18"/>
        <rFont val="Times New Roman"/>
        <family val="2"/>
        <charset val="204"/>
      </rPr>
      <t xml:space="preserve">: </t>
    </r>
    <r>
      <rPr>
        <sz val="18"/>
        <color theme="1"/>
        <rFont val="Times New Roman"/>
        <family val="1"/>
        <charset val="204"/>
      </rPr>
      <t xml:space="preserve">Запланированы расходы на оплату труда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t>
    </r>
    <r>
      <rPr>
        <sz val="18"/>
        <rFont val="Times New Roman"/>
        <family val="2"/>
        <charset val="204"/>
      </rPr>
      <t xml:space="preserve">Реализация мероприятий  осуществляется в плановом режиме. Бюджетные ассигнования будут использованы в полном объеме до конца 2017 года. 
</t>
    </r>
    <r>
      <rPr>
        <u/>
        <sz val="18"/>
        <rFont val="Times New Roman"/>
        <family val="2"/>
        <charset val="204"/>
      </rPr>
      <t/>
    </r>
  </si>
  <si>
    <r>
      <t xml:space="preserve">На 01.05.2017 участниками мероприятия числится 465  человек. В 2017 году субсидию за счет средств федерального бюджета на приобретение (строительство) жилья планируется  предоставить 11 льготополучателям.       </t>
    </r>
    <r>
      <rPr>
        <sz val="18"/>
        <color rgb="FFFF0000"/>
        <rFont val="Times New Roman"/>
        <family val="1"/>
        <charset val="204"/>
      </rPr>
      <t xml:space="preserve">  </t>
    </r>
    <r>
      <rPr>
        <sz val="18"/>
        <rFont val="Times New Roman"/>
        <family val="2"/>
        <charset val="204"/>
      </rPr>
      <t xml:space="preserve">                                                                                                                                                                                                                                                   </t>
    </r>
  </si>
  <si>
    <r>
      <rPr>
        <u/>
        <sz val="18"/>
        <rFont val="Times New Roman"/>
        <family val="2"/>
        <charset val="204"/>
      </rPr>
      <t>АГ:</t>
    </r>
    <r>
      <rPr>
        <sz val="18"/>
        <rFont val="Times New Roman"/>
        <family val="2"/>
        <charset val="204"/>
      </rPr>
      <t xml:space="preserve">  1. По состоянию на 01.05.2017 произведена выплата заработной платы за январь-март и первую половину апреля месяца 2017 года, оплата услуг по содержанию имущества и поставке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государственных полномочий на осуществление полномочий по созданию и обеспечению деятельности административных комиссий.  Реализация мероприятий  осуществляется в плановом режиме. Бюджетные ассигнования будут использованы в полном объеме до конца 2017 года. 
       2. Заключено соглашение от 15.02.2017  № АС-3с о предоставлении субсидии в 2017 году на мероприятия по профилактике правонарушений между Департаментом внутренней политики ХМАО-Югры  и Администрацией города. Приобретены удостоверения народных дружинников и вкладышы к удостоверению, заключен контракт на техническое обслуживание и  ремонт АПК "Безопасный город",  заключен договор на услуги почтовой связи, заключены договоры на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t>
    </r>
    <r>
      <rPr>
        <u/>
        <sz val="18"/>
        <rFont val="Times New Roman"/>
        <family val="1"/>
        <charset val="204"/>
      </rPr>
      <t>ДО:</t>
    </r>
    <r>
      <rPr>
        <sz val="18"/>
        <rFont val="Times New Roman"/>
        <family val="1"/>
        <charset val="204"/>
      </rPr>
      <t xml:space="preserve">  Реализация мероприятий по организации семинаров для педагогических работников, обеспечивающих реализацию курсов и программ по формированию культуры здорового и безопасного образа жизни, профилактике употребления наркотических средств и психотропных веществ осуществляется в плановом режиме. Бюджетные ассигнования будут использованы в полном объеме до конца 2017 года.</t>
    </r>
    <r>
      <rPr>
        <sz val="18"/>
        <color rgb="FFFF0000"/>
        <rFont val="Times New Roman"/>
        <family val="2"/>
        <charset val="204"/>
      </rPr>
      <t xml:space="preserve">
</t>
    </r>
    <r>
      <rPr>
        <u/>
        <sz val="18"/>
        <color theme="1"/>
        <rFont val="Times New Roman"/>
        <family val="2"/>
        <charset val="204"/>
      </rPr>
      <t/>
    </r>
  </si>
  <si>
    <r>
      <t xml:space="preserve">Государственная программа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ХМАО — Югре в 2016 — 2020 годах»
</t>
    </r>
    <r>
      <rPr>
        <sz val="20"/>
        <rFont val="Times New Roman"/>
        <family val="1"/>
        <charset val="204"/>
      </rPr>
      <t>(1. Субвенции на осуществление отдельных государственных полномочий по созданию административных комиссий;
2.Субсидии на создание условий для деятельности народных дружин;
3. Субсидии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4. Субсидии на обеспечение функционирования и развития систем видеонаблюдения в сфере общественного порядка;
5. Иные межбюджетные трансферты победителям конкурсов муниципальных образований ХМАО-Югры в сфере организации мероприятий по профилактике незаконного потребления наркотических средств и психотропных веществ, наркомании.)</t>
    </r>
  </si>
  <si>
    <r>
      <rPr>
        <u/>
        <sz val="18"/>
        <rFont val="Times New Roman"/>
        <family val="2"/>
        <charset val="204"/>
      </rPr>
      <t>УБУиО</t>
    </r>
    <r>
      <rPr>
        <sz val="18"/>
        <rFont val="Times New Roman"/>
        <family val="2"/>
        <charset val="204"/>
      </rPr>
      <t>: по состоянию на 01.05.2017 произведена выплата заработной платы за январь - март и первую половину апреля месяца 2017 года, оплата услуг по содержанию имущества, поставке основных средств и материальных запасов производится по факту оказания услуг, поставке товара в соответствии с условиями заключенных договоров, муниципальных контрактов,  в рамках переданных государственных полномочий по образованию и организации деятельности комиссий по делам несовершеннолетних и защите их прав и на осуществление деятельности по опеке и попечительству.
      Расходы на осуществление ежемесячных выплат</t>
    </r>
    <r>
      <rPr>
        <sz val="18"/>
        <color theme="1"/>
        <rFont val="Times New Roman"/>
        <family val="1"/>
        <charset val="204"/>
      </rPr>
      <t xml:space="preserve"> на содержание детей-сирот и детей, оставшихся без попечения родителей, лиц из числа детей сирот и детей, оставшихся без попечения родителей,</t>
    </r>
    <r>
      <rPr>
        <sz val="18"/>
        <rFont val="Times New Roman"/>
        <family val="2"/>
        <charset val="204"/>
      </rPr>
      <t xml:space="preserve"> вознаграждения приемным родителям производятся планомерно в течение всего финансового года.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     
</t>
    </r>
    <r>
      <rPr>
        <u/>
        <sz val="18"/>
        <rFont val="Times New Roman"/>
        <family val="2"/>
        <charset val="204"/>
      </rPr>
      <t>ДГХ:</t>
    </r>
    <r>
      <rPr>
        <sz val="18"/>
        <rFont val="Times New Roman"/>
        <family val="2"/>
        <charset val="204"/>
      </rPr>
      <t xml:space="preserve"> На 2017 год запланирован ремонт 7 квартир. Выполнены работы по проверке смет на сумму 14,0 тыс.руб.: - на ремонт жилого помещения, расположенного по адресу ул.Пушкина, дом 8, кв.72; - на ремонт жилого помещения, расположенного по адресу пр.Пролетарский, дом26, кв.4.
</t>
    </r>
    <r>
      <rPr>
        <u/>
        <sz val="18"/>
        <rFont val="Times New Roman"/>
        <family val="2"/>
        <charset val="204"/>
      </rPr>
      <t xml:space="preserve">ДАиГ: </t>
    </r>
    <r>
      <rPr>
        <sz val="18"/>
        <rFont val="Times New Roman"/>
        <family val="2"/>
        <charset val="204"/>
      </rPr>
      <t xml:space="preserve"> Состоялся аукцион на приобретение жилых помещений для участников программы (24 кв.)  Приобретены: 22 кв по 43,2 кв.м общей стоимостью 50 018,60 тыс.руб., 1 кв по 38 кв.м.- 1999,90 тыс.руб., 1 кв. по 38,7 кв.м - 2036,74 тыс.руб. Стадия заключения муниципальных контрактов. В результате проведенных торгов образовалась экономия в сумме 763,12 тыс.руб.                                                                                                                                                    Размещение заявки на проведение аукциона по приобретению жилых помещений на выделенные дополнительно средства окружного бюджета запланировано на май 2017г (9 квартир).</t>
    </r>
    <r>
      <rPr>
        <sz val="18"/>
        <color rgb="FFFF0000"/>
        <rFont val="Times New Roman"/>
        <family val="2"/>
        <charset val="204"/>
      </rPr>
      <t xml:space="preserve">
</t>
    </r>
    <r>
      <rPr>
        <u/>
        <sz val="18"/>
        <rFont val="Times New Roman"/>
        <family val="2"/>
        <charset val="204"/>
      </rPr>
      <t>ДО:</t>
    </r>
    <r>
      <rPr>
        <sz val="18"/>
        <rFont val="Times New Roman"/>
        <family val="2"/>
        <charset val="204"/>
      </rPr>
      <t>Реализация программы осуществляется в плановом режиме, освоение средств планируется до конца 2017 года:
Численность детей, получающих муниципальную услугу «Организация отдыха детей и молодежи» в оздоровительных лагерях с дневным пребыванием детей - 10 450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- 475 чел.
Количество приобретенных для детей в возрасте от 6 до 17 лет путёвок в организации, обеспечивающие отдых и оздоровление детей - 2 086 шт.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r>
      <rPr>
        <sz val="18"/>
        <color rgb="FFFF0000"/>
        <rFont val="Times New Roman"/>
        <family val="2"/>
        <charset val="204"/>
      </rPr>
      <t xml:space="preserve">
</t>
    </r>
    <r>
      <rPr>
        <sz val="18"/>
        <rFont val="Times New Roman"/>
        <family val="2"/>
        <charset val="204"/>
      </rPr>
      <t xml:space="preserve"> УБУиО (</t>
    </r>
    <r>
      <rPr>
        <u/>
        <sz val="18"/>
        <rFont val="Times New Roman"/>
        <family val="2"/>
        <charset val="204"/>
      </rPr>
      <t xml:space="preserve">ДК): </t>
    </r>
    <r>
      <rPr>
        <sz val="18"/>
        <rFont val="Times New Roman"/>
        <family val="2"/>
        <charset val="204"/>
      </rPr>
      <t>Реализация программы  осуществляется в плановом режиме.  Бюджетные ассигнования будут использованы в полном объеме до конца 2017 года.</t>
    </r>
  </si>
  <si>
    <r>
      <rPr>
        <sz val="18"/>
        <color theme="1"/>
        <rFont val="Times New Roman"/>
        <family val="1"/>
        <charset val="204"/>
      </rPr>
      <t xml:space="preserve">По состоянию на 01.05.2017:
 1. </t>
    </r>
    <r>
      <rPr>
        <u/>
        <sz val="18"/>
        <color theme="1"/>
        <rFont val="Times New Roman"/>
        <family val="1"/>
        <charset val="204"/>
      </rPr>
      <t>АГ:</t>
    </r>
    <r>
      <rPr>
        <sz val="18"/>
        <color theme="1"/>
        <rFont val="Times New Roman"/>
        <family val="1"/>
        <charset val="204"/>
      </rPr>
      <t xml:space="preserve">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2017 года.</t>
    </r>
    <r>
      <rPr>
        <sz val="18"/>
        <rFont val="Times New Roman"/>
        <family val="2"/>
        <charset val="204"/>
      </rPr>
      <t xml:space="preserve">
   2. </t>
    </r>
    <r>
      <rPr>
        <u/>
        <sz val="18"/>
        <rFont val="Times New Roman"/>
        <family val="1"/>
        <charset val="204"/>
      </rPr>
      <t>АГ:</t>
    </r>
    <r>
      <rPr>
        <sz val="18"/>
        <rFont val="Times New Roman"/>
        <family val="2"/>
        <charset val="204"/>
      </rPr>
      <t xml:space="preserve"> Заключено Соглашение о предоставлении из бюджета ХМАО-Югры субсидии на развитие многофункциональных центров предоставления государственных и муниципальных услуг от 13.02.2017 № 7. Планируется заключить муниципальные контракты на приобретение оборудования, программного обеспечениия и текущий ремонт помещения.
   </t>
    </r>
    <r>
      <rPr>
        <u/>
        <sz val="18"/>
        <rFont val="Times New Roman"/>
        <family val="1"/>
        <charset val="204"/>
      </rPr>
      <t>ДГХ:</t>
    </r>
    <r>
      <rPr>
        <sz val="18"/>
        <rFont val="Times New Roman"/>
        <family val="2"/>
        <charset val="204"/>
      </rPr>
      <t xml:space="preserve"> В 2017 году запланировано выполнить ремонт помещения МКУ "Многофункциональный центр предоставления государственных и муниципальных услуг города Сургута",  расположенного по адресу 30 лет Победы, 34а. Расходы запланированы на 3 квартал 2017.
    3. Заключен договор №25 от 27.03.2017 «О предоставлении субсидии из бюджета Ханты-Мансийского автономного округа – Югры на реализацию муниципальной программы развития малого и среднего предпринимательства». По итогам 2017 года ожидается 100% исполнение муницпальной программы.        
</t>
    </r>
    <r>
      <rPr>
        <u/>
        <sz val="18"/>
        <rFont val="Times New Roman"/>
        <family val="1"/>
        <charset val="204"/>
      </rPr>
      <t/>
    </r>
  </si>
  <si>
    <r>
      <rPr>
        <u/>
        <sz val="18"/>
        <color theme="1"/>
        <rFont val="Times New Roman"/>
        <family val="2"/>
        <charset val="204"/>
      </rPr>
      <t xml:space="preserve">ДГХ: </t>
    </r>
    <r>
      <rPr>
        <sz val="18"/>
        <color theme="1"/>
        <rFont val="Times New Roman"/>
        <family val="2"/>
        <charset val="204"/>
      </rPr>
      <t xml:space="preserve">Реализация мероприятия по организации питания обучающихся (оплата коммунальных услуг школьных столовых) осуществляется в соответствии с условиями заключённого контракта. 
</t>
    </r>
    <r>
      <rPr>
        <u/>
        <sz val="18"/>
        <color theme="1"/>
        <rFont val="Times New Roman"/>
        <family val="2"/>
        <charset val="204"/>
      </rPr>
      <t>Департамент образования</t>
    </r>
    <r>
      <rPr>
        <sz val="18"/>
        <color theme="1"/>
        <rFont val="Times New Roman"/>
        <family val="2"/>
        <charset val="204"/>
      </rPr>
      <t xml:space="preserve">:
Реализация программы осуществляется в плановом режиме, освоение средств планируется до конца 2017 года
Численность воспитанников, получающих муниципальную услугу «Реализация основных общеобразовательных программ дошкольного образования» - 24 836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- 970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- 46 504 чел.
Численность учащихся частных общеобразовательных организаций - 405 чел.
Численность учащихся, получающих муниципальную услугу «Реализация дополнительных общеразвивающих программ» - 8 176 чел.
Количество образовательных учреждений, организовавших мероприятия по проведению процедур оценки качества образования - 23 ед.
</t>
    </r>
    <r>
      <rPr>
        <u/>
        <sz val="18"/>
        <rFont val="Times New Roman"/>
        <family val="2"/>
        <charset val="204"/>
      </rPr>
      <t>ДАиГ:</t>
    </r>
    <r>
      <rPr>
        <sz val="18"/>
        <rFont val="Times New Roman"/>
        <family val="2"/>
        <charset val="204"/>
      </rPr>
      <t xml:space="preserve"> 
В рамках программы предусмотрены средства на: 
 -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В связи с  привлечением средств окружного бюджета, а также со стоимостью объекта более 900 млн. руб., проведен 1-й этап ценового аудита, по результатам которого  выданы замечания к заданию на проектирование. Замечания устранены, получено сводное заключение о проведении публичного технологического и ценового аудита крупного инвестиционного проекта от 22.02.2017. Задание на проектирование направлено для согласования   в Департамент строительства ХМАО-Югры.  После утверждения задания на проектирование планируется заключение муниципального контракта с единственным исполнителем на проведение проверки сметной стоимости проектно-изыскательских работ (ориентировочно в мае 2017 года), по окончании которой будет проведен конкурс на выполнение проектно-изыскательских работ.;
 - выкуп объекта дошкольного образования ("Развитие застроенной территории части квартала 23А г.Сургута"). Средства местного бюджета предусмотрены как доля софинансирования к средствам окружного бюджета. Выкуп объекта производится после подачи заявки частным застройщиком по мере готовности объекта.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</si>
</sst>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р_._-;\-* #,##0.00_р_._-;_-* &quot;-&quot;??_р_._-;_-@_-"/>
    <numFmt numFmtId="164" formatCode="#,##0.0"/>
    <numFmt numFmtId="165" formatCode="&quot;$&quot;#,##0_);\(&quot;$&quot;#,##0\)"/>
    <numFmt numFmtId="166" formatCode="&quot;р.&quot;#,##0_);\(&quot;р.&quot;#,##0\)"/>
    <numFmt numFmtId="167" formatCode="0.0%"/>
  </numFmts>
  <fonts count="53" x14ac:knownFonts="1">
    <font>
      <sz val="12"/>
      <color theme="1"/>
      <name val="Times New Roman"/>
      <family val="2"/>
      <charset val="204"/>
    </font>
    <font>
      <sz val="11"/>
      <color theme="1"/>
      <name val="Calibri"/>
      <family val="2"/>
      <charset val="204"/>
      <scheme val="minor"/>
    </font>
    <font>
      <sz val="11"/>
      <color theme="1"/>
      <name val="Calibri"/>
      <family val="2"/>
      <charset val="204"/>
      <scheme val="minor"/>
    </font>
    <font>
      <sz val="12"/>
      <color indexed="8"/>
      <name val="Times New Roman"/>
      <family val="2"/>
      <charset val="204"/>
    </font>
    <font>
      <sz val="8"/>
      <name val="Times New Roman"/>
      <family val="2"/>
      <charset val="204"/>
    </font>
    <font>
      <sz val="10"/>
      <name val="Arial"/>
      <family val="2"/>
      <charset val="204"/>
    </font>
    <font>
      <sz val="10"/>
      <name val="Arial Cyr"/>
      <charset val="204"/>
    </font>
    <font>
      <sz val="10"/>
      <name val="Helv"/>
      <family val="2"/>
      <charset val="204"/>
    </font>
    <font>
      <sz val="11"/>
      <color indexed="8"/>
      <name val="Calibri"/>
      <family val="2"/>
      <charset val="204"/>
    </font>
    <font>
      <sz val="12"/>
      <color indexed="8"/>
      <name val="Times New Roman"/>
      <family val="2"/>
      <charset val="204"/>
    </font>
    <font>
      <sz val="12"/>
      <color theme="1"/>
      <name val="Times New Roman"/>
      <family val="2"/>
      <charset val="204"/>
    </font>
    <font>
      <sz val="11"/>
      <color theme="1"/>
      <name val="Calibri"/>
      <family val="2"/>
      <charset val="204"/>
      <scheme val="minor"/>
    </font>
    <font>
      <sz val="18"/>
      <color theme="1"/>
      <name val="Times New Roman"/>
      <family val="2"/>
      <charset val="204"/>
    </font>
    <font>
      <sz val="24"/>
      <color theme="1"/>
      <name val="Times New Roman"/>
      <family val="2"/>
      <charset val="204"/>
    </font>
    <font>
      <sz val="20"/>
      <color theme="1"/>
      <name val="Times New Roman"/>
      <family val="2"/>
      <charset val="204"/>
    </font>
    <font>
      <i/>
      <sz val="20"/>
      <color theme="1"/>
      <name val="Times New Roman"/>
      <family val="2"/>
      <charset val="204"/>
    </font>
    <font>
      <b/>
      <sz val="20"/>
      <color theme="1"/>
      <name val="Times New Roman"/>
      <family val="2"/>
      <charset val="204"/>
    </font>
    <font>
      <b/>
      <i/>
      <sz val="20"/>
      <color theme="1"/>
      <name val="Times New Roman"/>
      <family val="2"/>
      <charset val="204"/>
    </font>
    <font>
      <sz val="20"/>
      <color theme="9" tint="0.79998168889431442"/>
      <name val="Times New Roman"/>
      <family val="2"/>
      <charset val="204"/>
    </font>
    <font>
      <b/>
      <sz val="20"/>
      <color theme="0"/>
      <name val="Times New Roman"/>
      <family val="2"/>
      <charset val="204"/>
    </font>
    <font>
      <b/>
      <sz val="20"/>
      <color theme="9" tint="0.79998168889431442"/>
      <name val="Times New Roman"/>
      <family val="2"/>
      <charset val="204"/>
    </font>
    <font>
      <b/>
      <sz val="20"/>
      <name val="Times New Roman"/>
      <family val="2"/>
      <charset val="204"/>
    </font>
    <font>
      <sz val="20"/>
      <name val="Times New Roman"/>
      <family val="2"/>
      <charset val="204"/>
    </font>
    <font>
      <sz val="20"/>
      <color theme="1"/>
      <name val="Times New Roman"/>
      <family val="1"/>
      <charset val="204"/>
    </font>
    <font>
      <b/>
      <sz val="20"/>
      <color theme="1"/>
      <name val="Times New Roman"/>
      <family val="1"/>
      <charset val="204"/>
    </font>
    <font>
      <i/>
      <sz val="18"/>
      <color theme="1"/>
      <name val="Times New Roman"/>
      <family val="2"/>
      <charset val="204"/>
    </font>
    <font>
      <b/>
      <i/>
      <sz val="18"/>
      <color theme="1"/>
      <name val="Times New Roman"/>
      <family val="2"/>
      <charset val="204"/>
    </font>
    <font>
      <b/>
      <sz val="9"/>
      <color indexed="81"/>
      <name val="Tahoma"/>
      <family val="2"/>
      <charset val="204"/>
    </font>
    <font>
      <sz val="9"/>
      <color indexed="81"/>
      <name val="Tahoma"/>
      <family val="2"/>
      <charset val="204"/>
    </font>
    <font>
      <sz val="18"/>
      <color rgb="FF00B050"/>
      <name val="Times New Roman"/>
      <family val="2"/>
      <charset val="204"/>
    </font>
    <font>
      <u/>
      <sz val="20"/>
      <color theme="1"/>
      <name val="Times New Roman"/>
      <family val="1"/>
      <charset val="204"/>
    </font>
    <font>
      <b/>
      <sz val="18"/>
      <name val="Times New Roman"/>
      <family val="2"/>
      <charset val="204"/>
    </font>
    <font>
      <sz val="18"/>
      <name val="Times New Roman"/>
      <family val="2"/>
      <charset val="204"/>
    </font>
    <font>
      <i/>
      <sz val="18"/>
      <name val="Times New Roman"/>
      <family val="2"/>
      <charset val="204"/>
    </font>
    <font>
      <sz val="20"/>
      <name val="Times New Roman"/>
      <family val="1"/>
      <charset val="204"/>
    </font>
    <font>
      <u/>
      <sz val="20"/>
      <name val="Times New Roman"/>
      <family val="1"/>
      <charset val="204"/>
    </font>
    <font>
      <u/>
      <sz val="18"/>
      <color theme="1"/>
      <name val="Times New Roman"/>
      <family val="2"/>
      <charset val="204"/>
    </font>
    <font>
      <i/>
      <sz val="20"/>
      <name val="Times New Roman"/>
      <family val="2"/>
      <charset val="204"/>
    </font>
    <font>
      <b/>
      <i/>
      <sz val="20"/>
      <name val="Times New Roman"/>
      <family val="2"/>
      <charset val="204"/>
    </font>
    <font>
      <i/>
      <sz val="20"/>
      <color rgb="FF00B050"/>
      <name val="Times New Roman"/>
      <family val="2"/>
      <charset val="204"/>
    </font>
    <font>
      <sz val="20"/>
      <color theme="0"/>
      <name val="Times New Roman"/>
      <family val="1"/>
      <charset val="204"/>
    </font>
    <font>
      <sz val="20"/>
      <color theme="0"/>
      <name val="Times New Roman"/>
      <family val="2"/>
      <charset val="204"/>
    </font>
    <font>
      <b/>
      <sz val="20"/>
      <color rgb="FFFF0000"/>
      <name val="Times New Roman"/>
      <family val="2"/>
      <charset val="204"/>
    </font>
    <font>
      <sz val="20"/>
      <color rgb="FFFF0000"/>
      <name val="Times New Roman"/>
      <family val="2"/>
      <charset val="204"/>
    </font>
    <font>
      <b/>
      <sz val="18"/>
      <color theme="1"/>
      <name val="Times New Roman"/>
      <family val="2"/>
      <charset val="204"/>
    </font>
    <font>
      <u/>
      <sz val="18"/>
      <name val="Times New Roman"/>
      <family val="2"/>
      <charset val="204"/>
    </font>
    <font>
      <sz val="18"/>
      <color rgb="FFFF0000"/>
      <name val="Times New Roman"/>
      <family val="2"/>
      <charset val="204"/>
    </font>
    <font>
      <u/>
      <sz val="18"/>
      <name val="Times New Roman"/>
      <family val="1"/>
      <charset val="204"/>
    </font>
    <font>
      <b/>
      <sz val="20"/>
      <color theme="0"/>
      <name val="Times New Roman"/>
      <family val="1"/>
      <charset val="204"/>
    </font>
    <font>
      <sz val="18"/>
      <name val="Times New Roman"/>
      <family val="1"/>
      <charset val="204"/>
    </font>
    <font>
      <u/>
      <sz val="18"/>
      <color theme="1"/>
      <name val="Times New Roman"/>
      <family val="1"/>
      <charset val="204"/>
    </font>
    <font>
      <sz val="18"/>
      <color theme="1"/>
      <name val="Times New Roman"/>
      <family val="1"/>
      <charset val="204"/>
    </font>
    <font>
      <sz val="18"/>
      <color rgb="FFFF000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51">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 fillId="0" borderId="0"/>
    <xf numFmtId="0" fontId="5" fillId="0" borderId="0"/>
    <xf numFmtId="0" fontId="6" fillId="0" borderId="0"/>
    <xf numFmtId="0" fontId="11" fillId="0" borderId="0"/>
    <xf numFmtId="0" fontId="6" fillId="0" borderId="0"/>
    <xf numFmtId="0" fontId="11" fillId="0" borderId="0"/>
    <xf numFmtId="0" fontId="3" fillId="0" borderId="0"/>
    <xf numFmtId="0" fontId="5" fillId="0" borderId="0"/>
    <xf numFmtId="0" fontId="3" fillId="0" borderId="0"/>
    <xf numFmtId="0" fontId="10" fillId="0" borderId="0"/>
    <xf numFmtId="0" fontId="5" fillId="0" borderId="0"/>
    <xf numFmtId="0" fontId="5" fillId="0" borderId="0"/>
    <xf numFmtId="0" fontId="5" fillId="0" borderId="0"/>
    <xf numFmtId="0" fontId="6" fillId="0" borderId="0"/>
    <xf numFmtId="0" fontId="11" fillId="0" borderId="0"/>
    <xf numFmtId="0" fontId="5" fillId="0" borderId="0"/>
    <xf numFmtId="9" fontId="6" fillId="0" borderId="0" applyFont="0" applyFill="0" applyBorder="0" applyAlignment="0" applyProtection="0"/>
    <xf numFmtId="0" fontId="7" fillId="0" borderId="0"/>
    <xf numFmtId="0" fontId="5"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47">
    <xf numFmtId="0" fontId="0" fillId="0" borderId="0" xfId="0"/>
    <xf numFmtId="0" fontId="14" fillId="0" borderId="0" xfId="0" applyFont="1" applyFill="1" applyBorder="1" applyAlignment="1">
      <alignment horizontal="center" wrapText="1"/>
    </xf>
    <xf numFmtId="0" fontId="14" fillId="0" borderId="0" xfId="0" applyFont="1" applyFill="1" applyBorder="1" applyAlignment="1">
      <alignment wrapText="1"/>
    </xf>
    <xf numFmtId="4" fontId="14" fillId="0" borderId="0" xfId="0" applyNumberFormat="1" applyFont="1" applyFill="1" applyBorder="1" applyAlignment="1">
      <alignment wrapText="1"/>
    </xf>
    <xf numFmtId="2" fontId="14" fillId="0" borderId="0" xfId="0" applyNumberFormat="1" applyFont="1" applyFill="1" applyBorder="1" applyAlignment="1">
      <alignment wrapText="1"/>
    </xf>
    <xf numFmtId="9" fontId="14" fillId="0" borderId="0" xfId="0" applyNumberFormat="1" applyFont="1" applyFill="1" applyBorder="1" applyAlignment="1">
      <alignment wrapText="1"/>
    </xf>
    <xf numFmtId="0" fontId="14" fillId="0" borderId="0" xfId="0" applyFont="1" applyFill="1" applyAlignment="1">
      <alignment wrapText="1"/>
    </xf>
    <xf numFmtId="0" fontId="14" fillId="0" borderId="0" xfId="0" applyFont="1" applyFill="1" applyBorder="1" applyAlignment="1" applyProtection="1">
      <alignment horizontal="center" vertical="center" wrapText="1"/>
      <protection locked="0"/>
    </xf>
    <xf numFmtId="4" fontId="14" fillId="0" borderId="0" xfId="0" applyNumberFormat="1" applyFont="1" applyFill="1" applyBorder="1" applyAlignment="1" applyProtection="1">
      <alignment horizontal="center" vertical="center" wrapText="1"/>
      <protection locked="0"/>
    </xf>
    <xf numFmtId="9" fontId="14" fillId="0" borderId="0" xfId="0" applyNumberFormat="1" applyFont="1" applyFill="1" applyBorder="1" applyAlignment="1" applyProtection="1">
      <alignment horizontal="right" vertical="center" wrapText="1"/>
      <protection locked="0"/>
    </xf>
    <xf numFmtId="0" fontId="15" fillId="0" borderId="1" xfId="0" applyFont="1" applyFill="1" applyBorder="1" applyAlignment="1" applyProtection="1">
      <alignment horizontal="center" vertical="center" wrapText="1"/>
      <protection locked="0"/>
    </xf>
    <xf numFmtId="3" fontId="15" fillId="0" borderId="1" xfId="0" applyNumberFormat="1" applyFont="1" applyFill="1" applyBorder="1" applyAlignment="1" applyProtection="1">
      <alignment horizontal="center" vertical="center" wrapText="1"/>
      <protection locked="0"/>
    </xf>
    <xf numFmtId="1" fontId="15" fillId="0"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top" wrapText="1"/>
      <protection locked="0"/>
    </xf>
    <xf numFmtId="0" fontId="15" fillId="0" borderId="0" xfId="0" applyFont="1" applyFill="1" applyAlignment="1">
      <alignment horizontal="left" vertical="top" wrapText="1"/>
    </xf>
    <xf numFmtId="4" fontId="16" fillId="2" borderId="1" xfId="0" applyNumberFormat="1" applyFont="1" applyFill="1" applyBorder="1" applyAlignment="1" applyProtection="1">
      <alignment horizontal="center" vertical="center" wrapText="1"/>
      <protection locked="0"/>
    </xf>
    <xf numFmtId="4" fontId="16" fillId="0" borderId="1" xfId="0" applyNumberFormat="1" applyFont="1" applyFill="1" applyBorder="1" applyAlignment="1" applyProtection="1">
      <alignment horizontal="center" vertical="center" wrapText="1"/>
      <protection locked="0"/>
    </xf>
    <xf numFmtId="4" fontId="14" fillId="0" borderId="1" xfId="0" applyNumberFormat="1" applyFont="1" applyFill="1" applyBorder="1" applyAlignment="1" applyProtection="1">
      <alignment horizontal="center" vertical="center" wrapText="1"/>
      <protection locked="0"/>
    </xf>
    <xf numFmtId="9" fontId="16" fillId="0" borderId="1" xfId="0" applyNumberFormat="1" applyFont="1" applyFill="1" applyBorder="1" applyAlignment="1" applyProtection="1">
      <alignment horizontal="center" vertical="center" wrapText="1"/>
      <protection locked="0"/>
    </xf>
    <xf numFmtId="9" fontId="14" fillId="0" borderId="1" xfId="0" applyNumberFormat="1" applyFont="1" applyFill="1" applyBorder="1" applyAlignment="1" applyProtection="1">
      <alignment horizontal="center" vertical="center" wrapText="1"/>
      <protection locked="0"/>
    </xf>
    <xf numFmtId="4" fontId="18" fillId="0" borderId="1" xfId="0" applyNumberFormat="1" applyFont="1" applyFill="1" applyBorder="1" applyAlignment="1" applyProtection="1">
      <alignment horizontal="center" vertical="center" wrapText="1"/>
      <protection locked="0"/>
    </xf>
    <xf numFmtId="9" fontId="18" fillId="0" borderId="1" xfId="0" applyNumberFormat="1" applyFont="1" applyFill="1" applyBorder="1" applyAlignment="1" applyProtection="1">
      <alignment horizontal="center" vertical="center" wrapText="1"/>
      <protection locked="0"/>
    </xf>
    <xf numFmtId="2" fontId="16" fillId="0" borderId="1" xfId="0" applyNumberFormat="1" applyFont="1" applyFill="1" applyBorder="1" applyAlignment="1" applyProtection="1">
      <alignment horizontal="center" vertical="center" wrapText="1"/>
      <protection locked="0"/>
    </xf>
    <xf numFmtId="167" fontId="14" fillId="0" borderId="1" xfId="0" applyNumberFormat="1" applyFont="1" applyFill="1" applyBorder="1" applyAlignment="1" applyProtection="1">
      <alignment horizontal="center" vertical="center" wrapText="1"/>
      <protection locked="0"/>
    </xf>
    <xf numFmtId="4" fontId="20" fillId="0" borderId="1" xfId="0" applyNumberFormat="1" applyFont="1" applyFill="1" applyBorder="1" applyAlignment="1" applyProtection="1">
      <alignment horizontal="center" vertical="center" wrapText="1"/>
      <protection locked="0"/>
    </xf>
    <xf numFmtId="9" fontId="20" fillId="0" borderId="1" xfId="0" applyNumberFormat="1" applyFont="1" applyFill="1" applyBorder="1" applyAlignment="1" applyProtection="1">
      <alignment horizontal="center" vertical="center" wrapText="1"/>
      <protection locked="0"/>
    </xf>
    <xf numFmtId="0" fontId="16" fillId="0" borderId="3" xfId="0" applyFont="1" applyFill="1" applyBorder="1" applyAlignment="1" applyProtection="1">
      <alignment vertical="center" wrapText="1"/>
      <protection locked="0"/>
    </xf>
    <xf numFmtId="2" fontId="20" fillId="0" borderId="1" xfId="0" applyNumberFormat="1" applyFont="1" applyFill="1" applyBorder="1" applyAlignment="1" applyProtection="1">
      <alignment horizontal="center" vertical="center" wrapText="1"/>
      <protection locked="0"/>
    </xf>
    <xf numFmtId="4" fontId="21" fillId="0" borderId="1" xfId="0" applyNumberFormat="1" applyFont="1" applyFill="1" applyBorder="1" applyAlignment="1" applyProtection="1">
      <alignment horizontal="center" vertical="center" wrapText="1"/>
      <protection locked="0"/>
    </xf>
    <xf numFmtId="9" fontId="21" fillId="0" borderId="1" xfId="0" applyNumberFormat="1" applyFont="1" applyFill="1" applyBorder="1" applyAlignment="1" applyProtection="1">
      <alignment horizontal="center" vertical="center" wrapText="1"/>
      <protection locked="0"/>
    </xf>
    <xf numFmtId="4" fontId="22" fillId="0" borderId="1" xfId="0" applyNumberFormat="1" applyFont="1" applyFill="1" applyBorder="1" applyAlignment="1" applyProtection="1">
      <alignment horizontal="center" vertical="center" wrapText="1"/>
      <protection locked="0"/>
    </xf>
    <xf numFmtId="9" fontId="22" fillId="0" borderId="1" xfId="0" applyNumberFormat="1" applyFont="1" applyFill="1" applyBorder="1" applyAlignment="1" applyProtection="1">
      <alignment horizontal="center" vertical="center" wrapText="1"/>
      <protection locked="0"/>
    </xf>
    <xf numFmtId="9" fontId="19" fillId="0" borderId="1" xfId="0" applyNumberFormat="1" applyFont="1" applyFill="1" applyBorder="1" applyAlignment="1" applyProtection="1">
      <alignment horizontal="center" vertical="center" wrapText="1"/>
      <protection locked="0"/>
    </xf>
    <xf numFmtId="4" fontId="19" fillId="0" borderId="1" xfId="0" applyNumberFormat="1" applyFont="1" applyFill="1" applyBorder="1" applyAlignment="1" applyProtection="1">
      <alignment horizontal="center" vertical="center" wrapText="1"/>
      <protection locked="0"/>
    </xf>
    <xf numFmtId="0" fontId="14" fillId="0" borderId="0" xfId="0" applyFont="1" applyFill="1" applyAlignment="1">
      <alignment horizontal="center" wrapText="1"/>
    </xf>
    <xf numFmtId="4" fontId="14" fillId="0" borderId="0" xfId="0" applyNumberFormat="1" applyFont="1" applyFill="1" applyAlignment="1">
      <alignment wrapText="1"/>
    </xf>
    <xf numFmtId="2" fontId="14" fillId="0" borderId="0" xfId="0" applyNumberFormat="1" applyFont="1" applyFill="1" applyAlignment="1">
      <alignment wrapText="1"/>
    </xf>
    <xf numFmtId="9" fontId="14" fillId="0" borderId="0" xfId="0" applyNumberFormat="1" applyFont="1" applyFill="1" applyAlignment="1">
      <alignment wrapText="1"/>
    </xf>
    <xf numFmtId="4" fontId="23" fillId="0" borderId="1" xfId="0" applyNumberFormat="1" applyFont="1" applyFill="1" applyBorder="1" applyAlignment="1" applyProtection="1">
      <alignment horizontal="center" vertical="center" wrapText="1"/>
      <protection locked="0"/>
    </xf>
    <xf numFmtId="9" fontId="23" fillId="0" borderId="1" xfId="0" applyNumberFormat="1" applyFont="1" applyFill="1" applyBorder="1" applyAlignment="1" applyProtection="1">
      <alignment horizontal="center" vertical="center" wrapText="1"/>
      <protection locked="0"/>
    </xf>
    <xf numFmtId="0" fontId="25" fillId="2" borderId="0" xfId="0" applyFont="1" applyFill="1" applyAlignment="1">
      <alignment horizontal="left" vertical="center" wrapText="1"/>
    </xf>
    <xf numFmtId="0" fontId="12" fillId="2" borderId="0" xfId="0" applyFont="1" applyFill="1" applyAlignment="1">
      <alignment horizontal="left" vertical="top" wrapText="1"/>
    </xf>
    <xf numFmtId="9" fontId="24" fillId="0" borderId="1" xfId="0" applyNumberFormat="1" applyFont="1" applyFill="1" applyBorder="1" applyAlignment="1" applyProtection="1">
      <alignment horizontal="center" vertical="center" wrapText="1"/>
      <protection locked="0"/>
    </xf>
    <xf numFmtId="4" fontId="14" fillId="2" borderId="1" xfId="0" applyNumberFormat="1" applyFont="1" applyFill="1" applyBorder="1" applyAlignment="1" applyProtection="1">
      <alignment horizontal="center" vertical="center" wrapText="1"/>
      <protection locked="0"/>
    </xf>
    <xf numFmtId="4" fontId="22" fillId="2" borderId="1" xfId="0" applyNumberFormat="1" applyFont="1" applyFill="1" applyBorder="1" applyAlignment="1" applyProtection="1">
      <alignment horizontal="center" vertical="center" wrapText="1"/>
      <protection locked="0"/>
    </xf>
    <xf numFmtId="1" fontId="14" fillId="0" borderId="0" xfId="0" applyNumberFormat="1" applyFont="1" applyFill="1" applyBorder="1" applyAlignment="1" applyProtection="1">
      <alignment horizontal="right" vertical="center" wrapText="1"/>
      <protection locked="0"/>
    </xf>
    <xf numFmtId="0" fontId="14" fillId="0" borderId="0" xfId="0" applyFont="1" applyFill="1" applyAlignment="1">
      <alignment horizontal="left" vertical="top" wrapText="1"/>
    </xf>
    <xf numFmtId="0" fontId="16" fillId="0" borderId="0" xfId="0" applyFont="1" applyFill="1" applyAlignment="1">
      <alignment horizontal="left" vertical="top" wrapText="1"/>
    </xf>
    <xf numFmtId="0" fontId="16" fillId="0" borderId="0" xfId="0" applyFont="1" applyFill="1" applyAlignment="1">
      <alignment horizontal="left" vertical="center" wrapText="1"/>
    </xf>
    <xf numFmtId="0" fontId="15" fillId="0" borderId="0" xfId="0" applyFont="1" applyFill="1" applyAlignment="1">
      <alignment horizontal="left" vertical="center" wrapText="1"/>
    </xf>
    <xf numFmtId="0" fontId="17" fillId="0" borderId="0" xfId="0" applyFont="1" applyFill="1" applyAlignment="1">
      <alignment horizontal="left" vertical="center" wrapText="1"/>
    </xf>
    <xf numFmtId="0" fontId="25" fillId="0" borderId="0" xfId="0" applyFont="1" applyFill="1" applyAlignment="1">
      <alignment horizontal="left" vertical="center" wrapText="1"/>
    </xf>
    <xf numFmtId="0" fontId="12" fillId="0" borderId="0" xfId="0" applyFont="1" applyFill="1" applyAlignment="1">
      <alignment horizontal="left" vertical="top" wrapText="1"/>
    </xf>
    <xf numFmtId="0" fontId="26" fillId="0" borderId="0" xfId="0" applyFont="1" applyFill="1" applyAlignment="1">
      <alignment horizontal="left" vertical="center" wrapText="1"/>
    </xf>
    <xf numFmtId="0" fontId="32" fillId="0" borderId="0" xfId="0" applyFont="1" applyFill="1" applyAlignment="1">
      <alignment horizontal="left" vertical="top" wrapText="1"/>
    </xf>
    <xf numFmtId="0" fontId="17" fillId="0" borderId="0" xfId="0" applyFont="1" applyFill="1" applyAlignment="1">
      <alignment horizontal="left" vertical="top" wrapText="1"/>
    </xf>
    <xf numFmtId="0" fontId="13" fillId="0" borderId="0" xfId="0" applyFont="1" applyFill="1" applyAlignment="1">
      <alignment horizontal="justify" wrapText="1"/>
    </xf>
    <xf numFmtId="0" fontId="14" fillId="0" borderId="0" xfId="0" applyFont="1" applyFill="1" applyAlignment="1">
      <alignment horizontal="justify" wrapText="1"/>
    </xf>
    <xf numFmtId="0" fontId="21" fillId="0" borderId="1" xfId="0" applyFont="1" applyFill="1" applyBorder="1" applyAlignment="1" applyProtection="1">
      <alignment horizontal="center" vertical="center" wrapText="1"/>
      <protection locked="0"/>
    </xf>
    <xf numFmtId="0" fontId="21" fillId="0" borderId="1" xfId="0" applyFont="1" applyFill="1" applyBorder="1" applyAlignment="1" applyProtection="1">
      <alignment vertical="center" wrapText="1"/>
      <protection locked="0"/>
    </xf>
    <xf numFmtId="0" fontId="16" fillId="0" borderId="1" xfId="0" applyFont="1" applyFill="1" applyBorder="1" applyAlignment="1" applyProtection="1">
      <alignment vertical="center" wrapText="1"/>
      <protection locked="0"/>
    </xf>
    <xf numFmtId="0" fontId="14" fillId="0" borderId="1" xfId="0" applyFont="1" applyFill="1" applyBorder="1" applyAlignment="1" applyProtection="1">
      <alignment vertical="center" wrapText="1"/>
      <protection locked="0"/>
    </xf>
    <xf numFmtId="4" fontId="17" fillId="0" borderId="1" xfId="0" applyNumberFormat="1" applyFont="1" applyFill="1" applyBorder="1" applyAlignment="1" applyProtection="1">
      <alignment horizontal="center" vertical="center" wrapText="1"/>
      <protection locked="0"/>
    </xf>
    <xf numFmtId="167" fontId="22" fillId="0" borderId="1" xfId="0" applyNumberFormat="1" applyFont="1" applyFill="1" applyBorder="1" applyAlignment="1" applyProtection="1">
      <alignment horizontal="center" vertical="center" wrapText="1"/>
      <protection locked="0"/>
    </xf>
    <xf numFmtId="0" fontId="16" fillId="0" borderId="1" xfId="0" quotePrefix="1" applyFont="1" applyFill="1" applyBorder="1" applyAlignment="1" applyProtection="1">
      <alignment horizontal="center" vertical="center" wrapText="1"/>
      <protection locked="0"/>
    </xf>
    <xf numFmtId="4" fontId="14" fillId="0" borderId="0" xfId="0" applyNumberFormat="1" applyFont="1" applyFill="1" applyBorder="1" applyAlignment="1" applyProtection="1">
      <alignment horizontal="right" wrapText="1"/>
      <protection locked="0"/>
    </xf>
    <xf numFmtId="2" fontId="12" fillId="0" borderId="1" xfId="0" applyNumberFormat="1" applyFont="1" applyFill="1" applyBorder="1" applyAlignment="1" applyProtection="1">
      <alignment horizontal="center" vertical="top" wrapText="1"/>
      <protection locked="0"/>
    </xf>
    <xf numFmtId="9" fontId="12" fillId="0" borderId="1" xfId="0" applyNumberFormat="1" applyFont="1" applyFill="1" applyBorder="1" applyAlignment="1" applyProtection="1">
      <alignment horizontal="center" vertical="top" wrapText="1"/>
      <protection locked="0"/>
    </xf>
    <xf numFmtId="4" fontId="12" fillId="0" borderId="1" xfId="0" applyNumberFormat="1" applyFont="1" applyFill="1" applyBorder="1" applyAlignment="1" applyProtection="1">
      <alignment horizontal="center" vertical="top" wrapText="1"/>
      <protection locked="0"/>
    </xf>
    <xf numFmtId="4" fontId="21"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justify" vertical="center" wrapText="1"/>
      <protection locked="0"/>
    </xf>
    <xf numFmtId="0" fontId="14" fillId="0" borderId="0" xfId="0" applyFont="1" applyFill="1" applyBorder="1" applyAlignment="1">
      <alignment horizontal="justify" wrapText="1"/>
    </xf>
    <xf numFmtId="4" fontId="14" fillId="0" borderId="0" xfId="0" applyNumberFormat="1" applyFont="1" applyFill="1" applyBorder="1" applyAlignment="1" applyProtection="1">
      <alignment horizontal="justify" vertical="center" wrapText="1"/>
      <protection locked="0"/>
    </xf>
    <xf numFmtId="0" fontId="16" fillId="0" borderId="1" xfId="0" applyFont="1" applyFill="1" applyBorder="1" applyAlignment="1" applyProtection="1">
      <alignment horizontal="justify" vertical="center" wrapText="1"/>
      <protection locked="0"/>
    </xf>
    <xf numFmtId="0" fontId="16" fillId="0" borderId="1" xfId="0" applyNumberFormat="1" applyFont="1" applyFill="1" applyBorder="1" applyAlignment="1" applyProtection="1">
      <alignment horizontal="center" vertical="center" wrapText="1"/>
      <protection locked="0"/>
    </xf>
    <xf numFmtId="4" fontId="29" fillId="2" borderId="1" xfId="0" applyNumberFormat="1" applyFont="1" applyFill="1" applyBorder="1" applyAlignment="1" applyProtection="1">
      <alignment horizontal="center" vertical="center" wrapText="1"/>
      <protection locked="0"/>
    </xf>
    <xf numFmtId="0" fontId="22" fillId="0" borderId="1" xfId="0" applyFont="1" applyFill="1" applyBorder="1" applyAlignment="1" applyProtection="1">
      <alignment horizontal="justify" vertical="center" wrapText="1"/>
      <protection locked="0"/>
    </xf>
    <xf numFmtId="0" fontId="16" fillId="0" borderId="1" xfId="0" applyFont="1" applyFill="1" applyBorder="1" applyAlignment="1" applyProtection="1">
      <alignment horizontal="center" vertical="center" wrapText="1"/>
      <protection locked="0"/>
    </xf>
    <xf numFmtId="4" fontId="21" fillId="2" borderId="1" xfId="0" applyNumberFormat="1" applyFont="1" applyFill="1" applyBorder="1" applyAlignment="1" applyProtection="1">
      <alignment horizontal="center" vertical="center" wrapText="1"/>
      <protection locked="0"/>
    </xf>
    <xf numFmtId="4" fontId="37" fillId="0" borderId="1" xfId="0" applyNumberFormat="1" applyFont="1" applyFill="1" applyBorder="1" applyAlignment="1" applyProtection="1">
      <alignment horizontal="center" vertical="center" wrapText="1"/>
      <protection locked="0"/>
    </xf>
    <xf numFmtId="4" fontId="34" fillId="0" borderId="1" xfId="0" applyNumberFormat="1" applyFont="1" applyFill="1" applyBorder="1" applyAlignment="1" applyProtection="1">
      <alignment horizontal="center" vertical="center" wrapText="1"/>
      <protection locked="0"/>
    </xf>
    <xf numFmtId="4" fontId="38" fillId="0" borderId="1" xfId="0" applyNumberFormat="1" applyFont="1" applyFill="1" applyBorder="1" applyAlignment="1" applyProtection="1">
      <alignment horizontal="center" vertical="center" wrapText="1"/>
      <protection locked="0"/>
    </xf>
    <xf numFmtId="167" fontId="38" fillId="0" borderId="1" xfId="0" applyNumberFormat="1" applyFont="1" applyFill="1" applyBorder="1" applyAlignment="1" applyProtection="1">
      <alignment horizontal="center" vertical="center" wrapText="1"/>
      <protection locked="0"/>
    </xf>
    <xf numFmtId="9" fontId="22" fillId="2" borderId="1" xfId="0" applyNumberFormat="1" applyFont="1" applyFill="1" applyBorder="1" applyAlignment="1" applyProtection="1">
      <alignment horizontal="center" vertical="center" wrapText="1"/>
      <protection locked="0"/>
    </xf>
    <xf numFmtId="9" fontId="37" fillId="0" borderId="1" xfId="0" applyNumberFormat="1" applyFont="1" applyFill="1" applyBorder="1" applyAlignment="1" applyProtection="1">
      <alignment horizontal="center" vertical="center" wrapText="1"/>
      <protection locked="0"/>
    </xf>
    <xf numFmtId="2" fontId="22" fillId="0" borderId="1" xfId="0" applyNumberFormat="1" applyFont="1" applyFill="1" applyBorder="1" applyAlignment="1" applyProtection="1">
      <alignment horizontal="center" vertical="center" wrapText="1"/>
      <protection locked="0"/>
    </xf>
    <xf numFmtId="0" fontId="38" fillId="0" borderId="1" xfId="0" applyFont="1" applyFill="1" applyBorder="1" applyAlignment="1" applyProtection="1">
      <alignment horizontal="justify" vertical="center" wrapText="1"/>
      <protection locked="0"/>
    </xf>
    <xf numFmtId="0" fontId="22" fillId="2" borderId="1" xfId="0" applyFont="1" applyFill="1" applyBorder="1" applyAlignment="1" applyProtection="1">
      <alignment horizontal="justify" vertical="center" wrapText="1"/>
      <protection locked="0"/>
    </xf>
    <xf numFmtId="0" fontId="37" fillId="0" borderId="1" xfId="0" applyFont="1" applyFill="1" applyBorder="1" applyAlignment="1" applyProtection="1">
      <alignment horizontal="justify" vertical="center" wrapText="1"/>
      <protection locked="0"/>
    </xf>
    <xf numFmtId="49" fontId="38" fillId="0" borderId="1" xfId="0" applyNumberFormat="1" applyFont="1" applyFill="1" applyBorder="1" applyAlignment="1" applyProtection="1">
      <alignment horizontal="center" vertical="center" wrapText="1"/>
      <protection locked="0"/>
    </xf>
    <xf numFmtId="49" fontId="21" fillId="0" borderId="1" xfId="0" applyNumberFormat="1" applyFont="1" applyFill="1" applyBorder="1" applyAlignment="1" applyProtection="1">
      <alignment horizontal="center" vertical="center" wrapText="1"/>
      <protection locked="0"/>
    </xf>
    <xf numFmtId="49" fontId="37" fillId="2" borderId="1" xfId="0" applyNumberFormat="1" applyFont="1" applyFill="1" applyBorder="1" applyAlignment="1" applyProtection="1">
      <alignment horizontal="center" vertical="center" wrapText="1"/>
      <protection locked="0"/>
    </xf>
    <xf numFmtId="49" fontId="37" fillId="0" borderId="1" xfId="0" applyNumberFormat="1" applyFont="1" applyFill="1" applyBorder="1" applyAlignment="1" applyProtection="1">
      <alignment horizontal="center" vertical="center" wrapText="1"/>
      <protection locked="0"/>
    </xf>
    <xf numFmtId="49" fontId="39" fillId="0" borderId="1" xfId="0" applyNumberFormat="1" applyFont="1" applyFill="1" applyBorder="1" applyAlignment="1" applyProtection="1">
      <alignment horizontal="center" vertical="center" wrapText="1"/>
      <protection locked="0"/>
    </xf>
    <xf numFmtId="4" fontId="23" fillId="2" borderId="1" xfId="0" applyNumberFormat="1" applyFont="1" applyFill="1" applyBorder="1" applyAlignment="1" applyProtection="1">
      <alignment horizontal="center" vertical="center" wrapText="1"/>
      <protection locked="0"/>
    </xf>
    <xf numFmtId="0" fontId="33" fillId="3" borderId="0" xfId="0" applyFont="1" applyFill="1" applyAlignment="1">
      <alignment horizontal="left" vertical="center" wrapText="1"/>
    </xf>
    <xf numFmtId="0" fontId="31" fillId="3" borderId="0" xfId="0" applyFont="1" applyFill="1" applyAlignment="1">
      <alignment horizontal="left" vertical="center" wrapText="1"/>
    </xf>
    <xf numFmtId="0" fontId="15" fillId="3" borderId="0" xfId="0" applyFont="1" applyFill="1" applyAlignment="1">
      <alignment horizontal="left" vertical="center" wrapText="1"/>
    </xf>
    <xf numFmtId="0" fontId="22" fillId="0" borderId="1" xfId="0" applyFont="1" applyFill="1" applyBorder="1" applyAlignment="1" applyProtection="1">
      <alignment horizontal="justify" vertical="center" wrapText="1"/>
      <protection locked="0"/>
    </xf>
    <xf numFmtId="9" fontId="34" fillId="0" borderId="1" xfId="0" applyNumberFormat="1" applyFont="1" applyFill="1" applyBorder="1" applyAlignment="1" applyProtection="1">
      <alignment horizontal="center" vertical="center" wrapText="1"/>
      <protection locked="0"/>
    </xf>
    <xf numFmtId="0" fontId="22" fillId="0" borderId="0" xfId="0" applyFont="1" applyFill="1" applyAlignment="1">
      <alignment wrapText="1"/>
    </xf>
    <xf numFmtId="0" fontId="14" fillId="0" borderId="1" xfId="0" applyFont="1" applyFill="1" applyBorder="1" applyAlignment="1" applyProtection="1">
      <alignment horizontal="justify" vertical="center" wrapText="1"/>
      <protection locked="0"/>
    </xf>
    <xf numFmtId="0" fontId="22" fillId="0" borderId="1" xfId="0" applyFont="1" applyFill="1" applyBorder="1" applyAlignment="1" applyProtection="1">
      <alignment horizontal="justify" vertical="center" wrapText="1"/>
      <protection locked="0"/>
    </xf>
    <xf numFmtId="0" fontId="16" fillId="0" borderId="1" xfId="0" applyFont="1" applyFill="1" applyBorder="1" applyAlignment="1" applyProtection="1">
      <alignment horizontal="center" vertical="center" wrapText="1"/>
      <protection locked="0"/>
    </xf>
    <xf numFmtId="167" fontId="37" fillId="0" borderId="1" xfId="0" applyNumberFormat="1" applyFont="1" applyFill="1" applyBorder="1" applyAlignment="1" applyProtection="1">
      <alignment horizontal="center" vertical="center" wrapText="1"/>
      <protection locked="0"/>
    </xf>
    <xf numFmtId="0" fontId="14" fillId="0" borderId="0" xfId="0" applyFont="1" applyFill="1" applyAlignment="1">
      <alignment horizontal="left" vertical="center" wrapText="1"/>
    </xf>
    <xf numFmtId="0" fontId="14" fillId="0" borderId="0" xfId="0" applyFont="1" applyFill="1" applyBorder="1" applyAlignment="1">
      <alignment horizontal="left" vertical="center" wrapText="1"/>
    </xf>
    <xf numFmtId="4" fontId="16" fillId="0" borderId="0" xfId="0" applyNumberFormat="1" applyFont="1" applyFill="1" applyAlignment="1">
      <alignment horizontal="left" vertical="center" wrapText="1"/>
    </xf>
    <xf numFmtId="4" fontId="21" fillId="0" borderId="1" xfId="0" applyNumberFormat="1" applyFont="1" applyFill="1" applyBorder="1" applyAlignment="1" applyProtection="1">
      <alignment vertical="center" wrapText="1"/>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justify" vertical="center" wrapText="1"/>
      <protection locked="0"/>
    </xf>
    <xf numFmtId="9" fontId="23" fillId="2" borderId="1" xfId="0" applyNumberFormat="1" applyFont="1" applyFill="1" applyBorder="1" applyAlignment="1" applyProtection="1">
      <alignment horizontal="center" vertical="center" wrapText="1"/>
      <protection locked="0"/>
    </xf>
    <xf numFmtId="4" fontId="26" fillId="0" borderId="0" xfId="0" applyNumberFormat="1" applyFont="1" applyFill="1" applyAlignment="1">
      <alignment horizontal="left" vertical="center" wrapText="1"/>
    </xf>
    <xf numFmtId="4" fontId="26" fillId="2" borderId="0" xfId="0" applyNumberFormat="1" applyFont="1" applyFill="1" applyAlignment="1">
      <alignment horizontal="left" vertical="center" wrapText="1"/>
    </xf>
    <xf numFmtId="4" fontId="16" fillId="2" borderId="0" xfId="0" applyNumberFormat="1" applyFont="1" applyFill="1" applyAlignment="1">
      <alignment horizontal="left" vertical="center" wrapText="1"/>
    </xf>
    <xf numFmtId="0" fontId="14" fillId="0" borderId="1" xfId="0" applyFont="1" applyFill="1" applyBorder="1" applyAlignment="1" applyProtection="1">
      <alignment horizontal="justify" vertical="center" wrapText="1"/>
      <protection locked="0"/>
    </xf>
    <xf numFmtId="0" fontId="22" fillId="0" borderId="1" xfId="0" applyFont="1" applyFill="1" applyBorder="1" applyAlignment="1" applyProtection="1">
      <alignment horizontal="justify" vertical="center" wrapText="1"/>
      <protection locked="0"/>
    </xf>
    <xf numFmtId="4" fontId="21" fillId="0" borderId="1" xfId="0" applyNumberFormat="1" applyFont="1" applyFill="1" applyBorder="1" applyAlignment="1" applyProtection="1">
      <alignment horizontal="center" vertical="center" wrapText="1"/>
      <protection locked="0"/>
    </xf>
    <xf numFmtId="0" fontId="16"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9" fontId="38" fillId="0" borderId="1" xfId="0" applyNumberFormat="1" applyFont="1" applyFill="1" applyBorder="1" applyAlignment="1" applyProtection="1">
      <alignment horizontal="center" vertical="center" wrapText="1"/>
      <protection locked="0"/>
    </xf>
    <xf numFmtId="0" fontId="37" fillId="2" borderId="1" xfId="0" applyFont="1" applyFill="1" applyBorder="1" applyAlignment="1" applyProtection="1">
      <alignment horizontal="justify" vertical="center" wrapText="1"/>
      <protection locked="0"/>
    </xf>
    <xf numFmtId="4" fontId="37" fillId="2" borderId="1" xfId="0" applyNumberFormat="1" applyFont="1" applyFill="1" applyBorder="1" applyAlignment="1" applyProtection="1">
      <alignment horizontal="center" vertical="center" wrapText="1"/>
      <protection locked="0"/>
    </xf>
    <xf numFmtId="9" fontId="37" fillId="2" borderId="1" xfId="0" applyNumberFormat="1" applyFont="1" applyFill="1" applyBorder="1" applyAlignment="1" applyProtection="1">
      <alignment horizontal="center" vertical="center" wrapText="1"/>
      <protection locked="0"/>
    </xf>
    <xf numFmtId="4" fontId="38" fillId="2" borderId="1" xfId="0" applyNumberFormat="1" applyFont="1" applyFill="1" applyBorder="1" applyAlignment="1" applyProtection="1">
      <alignment horizontal="center" vertical="center" wrapText="1"/>
      <protection locked="0"/>
    </xf>
    <xf numFmtId="4" fontId="16" fillId="0" borderId="0" xfId="0" applyNumberFormat="1" applyFont="1" applyFill="1" applyAlignment="1">
      <alignment horizontal="left" vertical="top" wrapText="1"/>
    </xf>
    <xf numFmtId="4" fontId="16" fillId="0" borderId="0" xfId="0" applyNumberFormat="1" applyFont="1" applyFill="1" applyAlignment="1">
      <alignment horizontal="left" wrapText="1"/>
    </xf>
    <xf numFmtId="0" fontId="14" fillId="2" borderId="1" xfId="0" applyFont="1" applyFill="1" applyBorder="1" applyAlignment="1" applyProtection="1">
      <alignment horizontal="justify" vertical="center" wrapText="1"/>
      <protection locked="0"/>
    </xf>
    <xf numFmtId="9" fontId="14" fillId="2" borderId="1" xfId="0" applyNumberFormat="1" applyFont="1" applyFill="1" applyBorder="1" applyAlignment="1" applyProtection="1">
      <alignment horizontal="center" vertical="center" wrapText="1"/>
      <protection locked="0"/>
    </xf>
    <xf numFmtId="0" fontId="14" fillId="2" borderId="0" xfId="0" applyFont="1" applyFill="1" applyAlignment="1">
      <alignment horizontal="left" vertical="top" wrapText="1"/>
    </xf>
    <xf numFmtId="0" fontId="16" fillId="2" borderId="1" xfId="0" applyFont="1" applyFill="1" applyBorder="1" applyAlignment="1" applyProtection="1">
      <alignment horizontal="center" vertical="center" wrapText="1"/>
      <protection locked="0"/>
    </xf>
    <xf numFmtId="0" fontId="14" fillId="2" borderId="0" xfId="0" applyFont="1" applyFill="1" applyAlignment="1">
      <alignment wrapText="1"/>
    </xf>
    <xf numFmtId="4" fontId="21"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justify" vertical="center" wrapText="1"/>
      <protection locked="0"/>
    </xf>
    <xf numFmtId="4" fontId="21" fillId="0" borderId="1" xfId="0" applyNumberFormat="1" applyFont="1" applyFill="1" applyBorder="1" applyAlignment="1" applyProtection="1">
      <alignment horizontal="center" vertical="center" wrapText="1"/>
      <protection locked="0"/>
    </xf>
    <xf numFmtId="0" fontId="16" fillId="2" borderId="1" xfId="0" applyFont="1" applyFill="1" applyBorder="1" applyAlignment="1" applyProtection="1">
      <alignment horizontal="justify" vertical="center" wrapText="1"/>
      <protection locked="0"/>
    </xf>
    <xf numFmtId="9" fontId="21" fillId="2" borderId="1" xfId="0" applyNumberFormat="1" applyFont="1" applyFill="1" applyBorder="1" applyAlignment="1" applyProtection="1">
      <alignment horizontal="center" vertical="center" wrapText="1"/>
      <protection locked="0"/>
    </xf>
    <xf numFmtId="4" fontId="34" fillId="2" borderId="1" xfId="0" applyNumberFormat="1" applyFont="1" applyFill="1" applyBorder="1" applyAlignment="1" applyProtection="1">
      <alignment horizontal="center" vertical="center" wrapText="1"/>
      <protection locked="0"/>
    </xf>
    <xf numFmtId="9" fontId="40" fillId="2" borderId="1" xfId="0" applyNumberFormat="1" applyFont="1" applyFill="1" applyBorder="1" applyAlignment="1" applyProtection="1">
      <alignment horizontal="center" vertical="center" wrapText="1"/>
      <protection locked="0"/>
    </xf>
    <xf numFmtId="4" fontId="40" fillId="2" borderId="1" xfId="0" applyNumberFormat="1" applyFont="1" applyFill="1" applyBorder="1" applyAlignment="1" applyProtection="1">
      <alignment horizontal="center" vertical="center" wrapText="1"/>
      <protection locked="0"/>
    </xf>
    <xf numFmtId="9" fontId="41" fillId="2" borderId="1" xfId="0" applyNumberFormat="1" applyFont="1" applyFill="1" applyBorder="1" applyAlignment="1" applyProtection="1">
      <alignment horizontal="center" vertical="center" wrapText="1"/>
      <protection locked="0"/>
    </xf>
    <xf numFmtId="4" fontId="41" fillId="2" borderId="1" xfId="0" applyNumberFormat="1" applyFont="1" applyFill="1" applyBorder="1" applyAlignment="1" applyProtection="1">
      <alignment horizontal="center" vertical="center" wrapText="1"/>
      <protection locked="0"/>
    </xf>
    <xf numFmtId="0" fontId="22" fillId="2" borderId="1" xfId="0" applyFont="1" applyFill="1" applyBorder="1" applyAlignment="1">
      <alignment horizontal="left" vertical="top" wrapText="1"/>
    </xf>
    <xf numFmtId="4" fontId="21" fillId="0" borderId="1" xfId="0" applyNumberFormat="1" applyFont="1" applyFill="1" applyBorder="1" applyAlignment="1" applyProtection="1">
      <alignment horizontal="center" vertical="center" wrapText="1"/>
      <protection locked="0"/>
    </xf>
    <xf numFmtId="4" fontId="42" fillId="0" borderId="1" xfId="0" applyNumberFormat="1" applyFont="1" applyFill="1" applyBorder="1" applyAlignment="1" applyProtection="1">
      <alignment horizontal="center" vertical="center" wrapText="1"/>
      <protection locked="0"/>
    </xf>
    <xf numFmtId="9" fontId="43" fillId="0" borderId="1" xfId="0" applyNumberFormat="1" applyFont="1" applyFill="1" applyBorder="1" applyAlignment="1" applyProtection="1">
      <alignment horizontal="center" vertical="center" wrapText="1"/>
      <protection locked="0"/>
    </xf>
    <xf numFmtId="4" fontId="43" fillId="0" borderId="1" xfId="0" applyNumberFormat="1" applyFont="1" applyFill="1" applyBorder="1" applyAlignment="1" applyProtection="1">
      <alignment horizontal="center" vertical="center" wrapText="1"/>
      <protection locked="0"/>
    </xf>
    <xf numFmtId="4" fontId="21" fillId="0" borderId="1" xfId="0" applyNumberFormat="1" applyFont="1" applyFill="1" applyBorder="1" applyAlignment="1" applyProtection="1">
      <alignment horizontal="center" vertical="center" wrapText="1"/>
      <protection locked="0"/>
    </xf>
    <xf numFmtId="0" fontId="14" fillId="0" borderId="0" xfId="0" applyFont="1" applyFill="1" applyAlignment="1">
      <alignment horizontal="left" wrapText="1"/>
    </xf>
    <xf numFmtId="0" fontId="12" fillId="0" borderId="1" xfId="0" applyFont="1" applyFill="1" applyBorder="1" applyAlignment="1" applyProtection="1">
      <alignment horizontal="justify" vertical="center" wrapText="1"/>
      <protection locked="0"/>
    </xf>
    <xf numFmtId="9" fontId="40" fillId="0" borderId="1" xfId="0" applyNumberFormat="1" applyFont="1" applyFill="1" applyBorder="1" applyAlignment="1" applyProtection="1">
      <alignment horizontal="center" vertical="center" wrapText="1"/>
      <protection locked="0"/>
    </xf>
    <xf numFmtId="4" fontId="48" fillId="0" borderId="1" xfId="0" applyNumberFormat="1" applyFont="1" applyFill="1" applyBorder="1" applyAlignment="1" applyProtection="1">
      <alignment horizontal="center" vertical="center" wrapText="1"/>
      <protection locked="0"/>
    </xf>
    <xf numFmtId="0" fontId="14" fillId="2" borderId="1" xfId="0" applyFont="1" applyFill="1" applyBorder="1" applyAlignment="1" applyProtection="1">
      <alignment vertical="center" wrapText="1"/>
      <protection locked="0"/>
    </xf>
    <xf numFmtId="4" fontId="16" fillId="2" borderId="0" xfId="0" applyNumberFormat="1" applyFont="1" applyFill="1" applyAlignment="1">
      <alignment horizontal="left" vertical="top" wrapText="1"/>
    </xf>
    <xf numFmtId="0" fontId="21" fillId="0" borderId="4" xfId="0" applyFont="1" applyFill="1" applyBorder="1" applyAlignment="1" applyProtection="1">
      <alignment horizontal="justify" vertical="top" wrapText="1"/>
      <protection locked="0"/>
    </xf>
    <xf numFmtId="0" fontId="16" fillId="2" borderId="1" xfId="0" applyFont="1" applyFill="1" applyBorder="1" applyAlignment="1" applyProtection="1">
      <alignment horizontal="justify" vertical="top" wrapText="1"/>
      <protection locked="0"/>
    </xf>
    <xf numFmtId="4" fontId="41" fillId="2" borderId="0" xfId="0" applyNumberFormat="1" applyFont="1" applyFill="1" applyBorder="1" applyAlignment="1" applyProtection="1">
      <alignment horizontal="center" vertical="center" wrapText="1"/>
      <protection locked="0"/>
    </xf>
    <xf numFmtId="0" fontId="23" fillId="0" borderId="4" xfId="0" applyFont="1" applyFill="1" applyBorder="1" applyAlignment="1" applyProtection="1">
      <alignment horizontal="center" vertical="center" wrapText="1"/>
      <protection locked="0"/>
    </xf>
    <xf numFmtId="0" fontId="23" fillId="0" borderId="1" xfId="0" applyFont="1" applyFill="1" applyBorder="1" applyAlignment="1" applyProtection="1">
      <alignment horizontal="justify" vertical="center" wrapText="1"/>
      <protection locked="0"/>
    </xf>
    <xf numFmtId="4" fontId="23" fillId="0" borderId="0" xfId="0" applyNumberFormat="1" applyFont="1" applyFill="1" applyAlignment="1">
      <alignment horizontal="left" vertical="center" wrapText="1"/>
    </xf>
    <xf numFmtId="4" fontId="23" fillId="0" borderId="0" xfId="0" applyNumberFormat="1" applyFont="1" applyFill="1" applyAlignment="1">
      <alignment horizontal="left" vertical="top" wrapText="1"/>
    </xf>
    <xf numFmtId="0" fontId="23" fillId="0" borderId="0" xfId="0" applyFont="1" applyFill="1" applyAlignment="1">
      <alignment wrapText="1"/>
    </xf>
    <xf numFmtId="4" fontId="21" fillId="0" borderId="1" xfId="0" applyNumberFormat="1"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32" fillId="0" borderId="2" xfId="0" applyFont="1" applyFill="1" applyBorder="1" applyAlignment="1" applyProtection="1">
      <alignment vertical="top" wrapText="1"/>
      <protection locked="0"/>
    </xf>
    <xf numFmtId="0" fontId="32" fillId="0" borderId="3" xfId="0" applyFont="1" applyFill="1" applyBorder="1" applyAlignment="1" applyProtection="1">
      <alignment vertical="top" wrapText="1"/>
      <protection locked="0"/>
    </xf>
    <xf numFmtId="0" fontId="32" fillId="0" borderId="1" xfId="0" applyFont="1" applyFill="1" applyBorder="1" applyAlignment="1" applyProtection="1">
      <alignment vertical="top" wrapText="1"/>
      <protection locked="0"/>
    </xf>
    <xf numFmtId="4" fontId="16" fillId="0" borderId="4" xfId="0" applyNumberFormat="1" applyFont="1" applyFill="1" applyBorder="1" applyAlignment="1" applyProtection="1">
      <alignment horizontal="center" vertical="center" wrapText="1"/>
      <protection locked="0"/>
    </xf>
    <xf numFmtId="0" fontId="16" fillId="0" borderId="4" xfId="0" applyFont="1" applyFill="1" applyBorder="1" applyAlignment="1" applyProtection="1">
      <alignment horizontal="center" vertical="center" wrapText="1"/>
      <protection locked="0"/>
    </xf>
    <xf numFmtId="0" fontId="16" fillId="0" borderId="4" xfId="0" applyFont="1" applyFill="1" applyBorder="1" applyAlignment="1" applyProtection="1">
      <alignment horizontal="left" vertical="center" wrapText="1"/>
      <protection locked="0"/>
    </xf>
    <xf numFmtId="0" fontId="16" fillId="0" borderId="4"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4" fontId="21" fillId="0" borderId="4" xfId="0" applyNumberFormat="1" applyFont="1" applyFill="1" applyBorder="1" applyAlignment="1" applyProtection="1">
      <alignment horizontal="center" vertical="center" wrapText="1"/>
      <protection locked="0"/>
    </xf>
    <xf numFmtId="4" fontId="21" fillId="0" borderId="3" xfId="0" applyNumberFormat="1" applyFont="1" applyFill="1" applyBorder="1" applyAlignment="1" applyProtection="1">
      <alignment horizontal="center" vertical="center" wrapText="1"/>
      <protection locked="0"/>
    </xf>
    <xf numFmtId="0" fontId="16" fillId="0" borderId="4" xfId="0" applyFont="1" applyFill="1" applyBorder="1" applyAlignment="1" applyProtection="1">
      <alignment horizontal="justify" vertical="center" wrapText="1"/>
      <protection locked="0"/>
    </xf>
    <xf numFmtId="0" fontId="16" fillId="0" borderId="3" xfId="0" applyFont="1" applyFill="1" applyBorder="1" applyAlignment="1" applyProtection="1">
      <alignment horizontal="justify" vertical="center" wrapText="1"/>
      <protection locked="0"/>
    </xf>
    <xf numFmtId="9" fontId="12" fillId="0" borderId="4" xfId="0" applyNumberFormat="1" applyFont="1" applyFill="1" applyBorder="1" applyAlignment="1" applyProtection="1">
      <alignment horizontal="left" vertical="center" wrapText="1"/>
      <protection locked="0"/>
    </xf>
    <xf numFmtId="9" fontId="12" fillId="0" borderId="2" xfId="0" applyNumberFormat="1" applyFont="1" applyFill="1" applyBorder="1" applyAlignment="1" applyProtection="1">
      <alignment horizontal="left" vertical="center" wrapText="1"/>
      <protection locked="0"/>
    </xf>
    <xf numFmtId="9" fontId="12" fillId="0" borderId="3" xfId="0" applyNumberFormat="1" applyFont="1" applyFill="1" applyBorder="1" applyAlignment="1" applyProtection="1">
      <alignment horizontal="left" vertical="center" wrapText="1"/>
      <protection locked="0"/>
    </xf>
    <xf numFmtId="0" fontId="32" fillId="2" borderId="4" xfId="0" applyFont="1" applyFill="1" applyBorder="1" applyAlignment="1" applyProtection="1">
      <alignment horizontal="justify" vertical="top" wrapText="1"/>
      <protection locked="0"/>
    </xf>
    <xf numFmtId="0" fontId="32" fillId="2" borderId="2" xfId="0" applyFont="1" applyFill="1" applyBorder="1" applyAlignment="1" applyProtection="1">
      <alignment horizontal="justify" vertical="top" wrapText="1"/>
      <protection locked="0"/>
    </xf>
    <xf numFmtId="0" fontId="32" fillId="2" borderId="3" xfId="0" applyFont="1" applyFill="1" applyBorder="1" applyAlignment="1" applyProtection="1">
      <alignment horizontal="justify" vertical="top" wrapText="1"/>
      <protection locked="0"/>
    </xf>
    <xf numFmtId="0" fontId="46" fillId="0" borderId="1" xfId="0" applyFont="1" applyFill="1" applyBorder="1" applyAlignment="1" applyProtection="1">
      <alignment horizontal="justify" vertical="top" wrapText="1"/>
      <protection locked="0"/>
    </xf>
    <xf numFmtId="0" fontId="32" fillId="0" borderId="1" xfId="0" applyFont="1" applyFill="1" applyBorder="1" applyAlignment="1" applyProtection="1">
      <alignment horizontal="justify" vertical="top" wrapText="1"/>
      <protection locked="0"/>
    </xf>
    <xf numFmtId="0" fontId="12" fillId="0" borderId="1" xfId="0" applyFont="1" applyFill="1" applyBorder="1" applyAlignment="1" applyProtection="1">
      <alignment horizontal="justify" vertical="top" wrapText="1"/>
      <protection locked="0"/>
    </xf>
    <xf numFmtId="0" fontId="16" fillId="0" borderId="1" xfId="0" applyFont="1" applyFill="1" applyBorder="1" applyAlignment="1" applyProtection="1">
      <alignment horizontal="center" vertical="center" wrapText="1"/>
      <protection locked="0"/>
    </xf>
    <xf numFmtId="0" fontId="12" fillId="2" borderId="1" xfId="0" applyFont="1" applyFill="1" applyBorder="1" applyAlignment="1" applyProtection="1">
      <alignment horizontal="justify" vertical="top" wrapText="1"/>
      <protection locked="0"/>
    </xf>
    <xf numFmtId="0" fontId="21" fillId="0" borderId="4" xfId="0" applyFont="1" applyFill="1" applyBorder="1" applyAlignment="1" applyProtection="1">
      <alignment horizontal="center" vertical="center" wrapText="1"/>
      <protection locked="0"/>
    </xf>
    <xf numFmtId="0" fontId="21" fillId="0" borderId="3" xfId="0" applyFont="1" applyFill="1" applyBorder="1" applyAlignment="1" applyProtection="1">
      <alignment horizontal="center" vertical="center" wrapText="1"/>
      <protection locked="0"/>
    </xf>
    <xf numFmtId="0" fontId="21" fillId="0" borderId="4" xfId="0" applyFont="1" applyFill="1" applyBorder="1" applyAlignment="1" applyProtection="1">
      <alignment horizontal="justify" vertical="center" wrapText="1"/>
      <protection locked="0"/>
    </xf>
    <xf numFmtId="0" fontId="21" fillId="0" borderId="3" xfId="0" applyFont="1" applyFill="1" applyBorder="1" applyAlignment="1" applyProtection="1">
      <alignment horizontal="justify" vertical="center" wrapText="1"/>
      <protection locked="0"/>
    </xf>
    <xf numFmtId="4" fontId="24" fillId="2" borderId="4" xfId="0" applyNumberFormat="1" applyFont="1" applyFill="1" applyBorder="1" applyAlignment="1" applyProtection="1">
      <alignment horizontal="center" vertical="center" wrapText="1"/>
      <protection locked="0"/>
    </xf>
    <xf numFmtId="4" fontId="24" fillId="2" borderId="3" xfId="0" applyNumberFormat="1" applyFont="1" applyFill="1" applyBorder="1" applyAlignment="1" applyProtection="1">
      <alignment horizontal="center" vertical="center" wrapText="1"/>
      <protection locked="0"/>
    </xf>
    <xf numFmtId="9" fontId="22" fillId="0" borderId="4" xfId="0" applyNumberFormat="1" applyFont="1" applyFill="1" applyBorder="1" applyAlignment="1" applyProtection="1">
      <alignment horizontal="center" vertical="center" wrapText="1"/>
      <protection locked="0"/>
    </xf>
    <xf numFmtId="9" fontId="22" fillId="0" borderId="3" xfId="0" applyNumberFormat="1" applyFont="1" applyFill="1" applyBorder="1" applyAlignment="1" applyProtection="1">
      <alignment horizontal="center" vertical="center" wrapText="1"/>
      <protection locked="0"/>
    </xf>
    <xf numFmtId="4" fontId="16" fillId="0" borderId="4" xfId="0" applyNumberFormat="1" applyFont="1" applyFill="1" applyBorder="1" applyAlignment="1" applyProtection="1">
      <alignment horizontal="center" vertical="center" wrapText="1"/>
      <protection locked="0"/>
    </xf>
    <xf numFmtId="4" fontId="16" fillId="0" borderId="3" xfId="0" applyNumberFormat="1" applyFont="1" applyFill="1" applyBorder="1" applyAlignment="1" applyProtection="1">
      <alignment horizontal="center" vertical="center" wrapText="1"/>
      <protection locked="0"/>
    </xf>
    <xf numFmtId="0" fontId="49" fillId="0" borderId="1" xfId="0" applyFont="1" applyFill="1" applyBorder="1" applyAlignment="1" applyProtection="1">
      <alignment horizontal="justify" vertical="top" wrapText="1"/>
      <protection locked="0"/>
    </xf>
    <xf numFmtId="0" fontId="32" fillId="2" borderId="1" xfId="0" applyFont="1" applyFill="1" applyBorder="1" applyAlignment="1" applyProtection="1">
      <alignment horizontal="justify" vertical="top" wrapText="1"/>
      <protection locked="0"/>
    </xf>
    <xf numFmtId="4" fontId="16" fillId="0" borderId="2" xfId="0" applyNumberFormat="1" applyFont="1" applyFill="1" applyBorder="1" applyAlignment="1" applyProtection="1">
      <alignment horizontal="center" vertical="center" wrapText="1"/>
      <protection locked="0"/>
    </xf>
    <xf numFmtId="9" fontId="21" fillId="0" borderId="4" xfId="0" applyNumberFormat="1" applyFont="1" applyFill="1" applyBorder="1" applyAlignment="1" applyProtection="1">
      <alignment horizontal="center" vertical="center" wrapText="1"/>
      <protection locked="0"/>
    </xf>
    <xf numFmtId="9" fontId="21" fillId="0" borderId="3" xfId="0" applyNumberFormat="1" applyFont="1" applyFill="1" applyBorder="1" applyAlignment="1" applyProtection="1">
      <alignment horizontal="center" vertical="center" wrapText="1"/>
      <protection locked="0"/>
    </xf>
    <xf numFmtId="4" fontId="21" fillId="0" borderId="1" xfId="0" applyNumberFormat="1" applyFont="1" applyFill="1" applyBorder="1" applyAlignment="1" applyProtection="1">
      <alignment horizontal="center" vertical="center" wrapText="1"/>
      <protection locked="0"/>
    </xf>
    <xf numFmtId="0" fontId="16" fillId="0" borderId="4"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0" fontId="16" fillId="0" borderId="3"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justify" vertical="center" wrapText="1"/>
      <protection locked="0"/>
    </xf>
    <xf numFmtId="0" fontId="13" fillId="0" borderId="0" xfId="0" quotePrefix="1" applyFont="1" applyFill="1" applyBorder="1" applyAlignment="1" applyProtection="1">
      <alignment horizontal="center" vertical="center" wrapText="1"/>
      <protection locked="0"/>
    </xf>
    <xf numFmtId="164" fontId="12"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4" fontId="12" fillId="0" borderId="1" xfId="0" applyNumberFormat="1" applyFont="1" applyFill="1" applyBorder="1" applyAlignment="1" applyProtection="1">
      <alignment horizontal="center" vertical="center" wrapText="1"/>
      <protection locked="0"/>
    </xf>
    <xf numFmtId="4" fontId="12" fillId="0" borderId="1" xfId="0" quotePrefix="1"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locked="0"/>
    </xf>
    <xf numFmtId="2" fontId="12" fillId="0" borderId="1" xfId="0" applyNumberFormat="1" applyFont="1" applyFill="1" applyBorder="1" applyAlignment="1" applyProtection="1">
      <alignment horizontal="center" vertical="center" wrapText="1"/>
      <protection locked="0"/>
    </xf>
    <xf numFmtId="0" fontId="12" fillId="0" borderId="4" xfId="0" applyFont="1" applyFill="1" applyBorder="1" applyAlignment="1" applyProtection="1">
      <alignment horizontal="center" vertical="center" wrapText="1"/>
      <protection locked="0"/>
    </xf>
    <xf numFmtId="0" fontId="12" fillId="0" borderId="2" xfId="0" applyFont="1" applyFill="1" applyBorder="1" applyAlignment="1" applyProtection="1">
      <alignment horizontal="center" vertical="center" wrapText="1"/>
      <protection locked="0"/>
    </xf>
    <xf numFmtId="0" fontId="12" fillId="0" borderId="3" xfId="0" applyFont="1" applyFill="1" applyBorder="1" applyAlignment="1" applyProtection="1">
      <alignment horizontal="center" vertical="center" wrapText="1"/>
      <protection locked="0"/>
    </xf>
    <xf numFmtId="164" fontId="12" fillId="0" borderId="1" xfId="0" quotePrefix="1" applyNumberFormat="1" applyFont="1" applyFill="1" applyBorder="1" applyAlignment="1" applyProtection="1">
      <alignment horizontal="center" vertical="center" wrapText="1"/>
      <protection locked="0"/>
    </xf>
    <xf numFmtId="4" fontId="44" fillId="0" borderId="4" xfId="0" applyNumberFormat="1" applyFont="1" applyFill="1" applyBorder="1" applyAlignment="1" applyProtection="1">
      <alignment horizontal="center" vertical="top" wrapText="1"/>
      <protection locked="0"/>
    </xf>
    <xf numFmtId="4" fontId="44" fillId="0" borderId="2" xfId="0" applyNumberFormat="1" applyFont="1" applyFill="1" applyBorder="1" applyAlignment="1" applyProtection="1">
      <alignment horizontal="center" vertical="top" wrapText="1"/>
      <protection locked="0"/>
    </xf>
    <xf numFmtId="4" fontId="44" fillId="0" borderId="3" xfId="0" applyNumberFormat="1" applyFont="1" applyFill="1" applyBorder="1" applyAlignment="1" applyProtection="1">
      <alignment horizontal="center" vertical="top" wrapText="1"/>
      <protection locked="0"/>
    </xf>
    <xf numFmtId="0" fontId="12" fillId="2" borderId="1" xfId="0" applyFont="1" applyFill="1" applyBorder="1" applyAlignment="1" applyProtection="1">
      <alignment horizontal="left" vertical="top" wrapText="1"/>
      <protection locked="0"/>
    </xf>
    <xf numFmtId="0" fontId="12" fillId="0" borderId="1" xfId="0" applyFont="1" applyFill="1" applyBorder="1" applyAlignment="1" applyProtection="1">
      <alignment horizontal="left" vertical="top" wrapText="1"/>
      <protection locked="0"/>
    </xf>
    <xf numFmtId="9" fontId="24" fillId="0" borderId="4" xfId="0" applyNumberFormat="1" applyFont="1" applyFill="1" applyBorder="1" applyAlignment="1" applyProtection="1">
      <alignment horizontal="center" vertical="center" wrapText="1"/>
      <protection locked="0"/>
    </xf>
    <xf numFmtId="9" fontId="24" fillId="0" borderId="3" xfId="0" applyNumberFormat="1" applyFont="1" applyFill="1" applyBorder="1" applyAlignment="1" applyProtection="1">
      <alignment horizontal="center" vertical="center" wrapText="1"/>
      <protection locked="0"/>
    </xf>
    <xf numFmtId="9" fontId="16" fillId="0" borderId="4" xfId="0" applyNumberFormat="1" applyFont="1" applyFill="1" applyBorder="1" applyAlignment="1" applyProtection="1">
      <alignment horizontal="center" vertical="center" wrapText="1"/>
      <protection locked="0"/>
    </xf>
    <xf numFmtId="9" fontId="16" fillId="0" borderId="2" xfId="0" applyNumberFormat="1" applyFont="1" applyFill="1" applyBorder="1" applyAlignment="1" applyProtection="1">
      <alignment horizontal="center" vertical="center" wrapText="1"/>
      <protection locked="0"/>
    </xf>
    <xf numFmtId="9" fontId="16" fillId="0" borderId="3" xfId="0" applyNumberFormat="1" applyFont="1" applyFill="1" applyBorder="1" applyAlignment="1" applyProtection="1">
      <alignment horizontal="center" vertical="center" wrapText="1"/>
      <protection locked="0"/>
    </xf>
    <xf numFmtId="0" fontId="49" fillId="0" borderId="4" xfId="0" applyFont="1" applyFill="1" applyBorder="1" applyAlignment="1" applyProtection="1">
      <alignment horizontal="left" vertical="top" wrapText="1"/>
      <protection locked="0"/>
    </xf>
    <xf numFmtId="0" fontId="49" fillId="0" borderId="2" xfId="0" applyFont="1" applyFill="1" applyBorder="1" applyAlignment="1" applyProtection="1">
      <alignment horizontal="left" vertical="top" wrapText="1"/>
      <protection locked="0"/>
    </xf>
    <xf numFmtId="0" fontId="49" fillId="0" borderId="3" xfId="0" applyFont="1" applyFill="1" applyBorder="1" applyAlignment="1" applyProtection="1">
      <alignment horizontal="left" vertical="top" wrapText="1"/>
      <protection locked="0"/>
    </xf>
    <xf numFmtId="0" fontId="51" fillId="0" borderId="4" xfId="0" applyFont="1" applyFill="1" applyBorder="1" applyAlignment="1" applyProtection="1">
      <alignment horizontal="left" vertical="top" wrapText="1"/>
      <protection locked="0"/>
    </xf>
    <xf numFmtId="0" fontId="12" fillId="0" borderId="2" xfId="0" applyFont="1" applyFill="1" applyBorder="1" applyAlignment="1" applyProtection="1">
      <alignment horizontal="left" vertical="top" wrapText="1"/>
      <protection locked="0"/>
    </xf>
    <xf numFmtId="0" fontId="12" fillId="0" borderId="3" xfId="0" applyFont="1" applyFill="1" applyBorder="1" applyAlignment="1" applyProtection="1">
      <alignment horizontal="left" vertical="top" wrapText="1"/>
      <protection locked="0"/>
    </xf>
    <xf numFmtId="0" fontId="12" fillId="0" borderId="4" xfId="0" applyFont="1" applyFill="1" applyBorder="1" applyAlignment="1" applyProtection="1">
      <alignment horizontal="left" vertical="top" wrapText="1"/>
      <protection locked="0"/>
    </xf>
    <xf numFmtId="0" fontId="32" fillId="0" borderId="1" xfId="0" applyFont="1" applyFill="1" applyBorder="1" applyAlignment="1" applyProtection="1">
      <alignment horizontal="justify" vertical="center" wrapText="1"/>
      <protection locked="0"/>
    </xf>
    <xf numFmtId="0" fontId="49" fillId="0" borderId="1" xfId="0" applyFont="1" applyFill="1" applyBorder="1" applyAlignment="1" applyProtection="1">
      <alignment horizontal="justify" vertical="center" wrapText="1"/>
      <protection locked="0"/>
    </xf>
    <xf numFmtId="9" fontId="12" fillId="0" borderId="4" xfId="0" applyNumberFormat="1" applyFont="1" applyFill="1" applyBorder="1" applyAlignment="1" applyProtection="1">
      <alignment horizontal="center" vertical="center" wrapText="1"/>
      <protection locked="0"/>
    </xf>
    <xf numFmtId="9" fontId="12" fillId="0" borderId="2" xfId="0" applyNumberFormat="1" applyFont="1" applyFill="1" applyBorder="1" applyAlignment="1" applyProtection="1">
      <alignment horizontal="center" vertical="center" wrapText="1"/>
      <protection locked="0"/>
    </xf>
    <xf numFmtId="9" fontId="12" fillId="0" borderId="3" xfId="0" applyNumberFormat="1" applyFont="1" applyFill="1" applyBorder="1" applyAlignment="1" applyProtection="1">
      <alignment horizontal="center" vertical="center" wrapText="1"/>
      <protection locked="0"/>
    </xf>
    <xf numFmtId="9" fontId="12" fillId="2" borderId="4" xfId="0" applyNumberFormat="1" applyFont="1" applyFill="1" applyBorder="1" applyAlignment="1" applyProtection="1">
      <alignment horizontal="left" vertical="center" wrapText="1"/>
      <protection locked="0"/>
    </xf>
    <xf numFmtId="9" fontId="12" fillId="2" borderId="2" xfId="0" applyNumberFormat="1" applyFont="1" applyFill="1" applyBorder="1" applyAlignment="1" applyProtection="1">
      <alignment horizontal="left" vertical="center" wrapText="1"/>
      <protection locked="0"/>
    </xf>
    <xf numFmtId="9" fontId="12" fillId="2" borderId="3" xfId="0" applyNumberFormat="1" applyFont="1" applyFill="1" applyBorder="1" applyAlignment="1" applyProtection="1">
      <alignment horizontal="left" vertical="center" wrapText="1"/>
      <protection locked="0"/>
    </xf>
    <xf numFmtId="9" fontId="26" fillId="0" borderId="4" xfId="0" applyNumberFormat="1" applyFont="1" applyFill="1" applyBorder="1" applyAlignment="1" applyProtection="1">
      <alignment horizontal="center" vertical="center" wrapText="1"/>
      <protection locked="0"/>
    </xf>
    <xf numFmtId="9" fontId="26" fillId="0" borderId="2" xfId="0" applyNumberFormat="1" applyFont="1" applyFill="1" applyBorder="1" applyAlignment="1" applyProtection="1">
      <alignment horizontal="center" vertical="center" wrapText="1"/>
      <protection locked="0"/>
    </xf>
    <xf numFmtId="9" fontId="26" fillId="0" borderId="3" xfId="0"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horizontal="justify" vertical="center" wrapText="1"/>
      <protection locked="0"/>
    </xf>
  </cellXfs>
  <cellStyles count="51">
    <cellStyle name="Обычный" xfId="0" builtinId="0"/>
    <cellStyle name="Обычный 10" xfId="1"/>
    <cellStyle name="Обычный 11" xfId="2"/>
    <cellStyle name="Обычный 12" xfId="3"/>
    <cellStyle name="Обычный 13" xfId="4"/>
    <cellStyle name="Обычный 14" xfId="5"/>
    <cellStyle name="Обычный 15" xfId="6"/>
    <cellStyle name="Обычный 16" xfId="7"/>
    <cellStyle name="Обычный 17" xfId="8"/>
    <cellStyle name="Обычный 17 2" xfId="39"/>
    <cellStyle name="Обычный 17 2 2" xfId="47"/>
    <cellStyle name="Обычный 17 3" xfId="43"/>
    <cellStyle name="Обычный 2" xfId="9"/>
    <cellStyle name="Обычный 2 2" xfId="10"/>
    <cellStyle name="Обычный 2 2 2" xfId="11"/>
    <cellStyle name="Обычный 2 2 2 2" xfId="40"/>
    <cellStyle name="Обычный 2 2 2 2 2" xfId="48"/>
    <cellStyle name="Обычный 2 2 2 3" xfId="44"/>
    <cellStyle name="Обычный 2 2 3" xfId="12"/>
    <cellStyle name="Обычный 2 3" xfId="13"/>
    <cellStyle name="Обычный 2 3 2" xfId="41"/>
    <cellStyle name="Обычный 2 3 2 2" xfId="49"/>
    <cellStyle name="Обычный 2 3 3" xfId="45"/>
    <cellStyle name="Обычный 3" xfId="14"/>
    <cellStyle name="Обычный 3 2" xfId="15"/>
    <cellStyle name="Обычный 3 3" xfId="16"/>
    <cellStyle name="Обычный 3 4" xfId="17"/>
    <cellStyle name="Обычный 4" xfId="18"/>
    <cellStyle name="Обычный 5" xfId="19"/>
    <cellStyle name="Обычный 6" xfId="20"/>
    <cellStyle name="Обычный 7" xfId="21"/>
    <cellStyle name="Обычный 8" xfId="22"/>
    <cellStyle name="Обычный 8 2" xfId="42"/>
    <cellStyle name="Обычный 8 2 2" xfId="50"/>
    <cellStyle name="Обычный 8 3" xfId="46"/>
    <cellStyle name="Обычный 9" xfId="23"/>
    <cellStyle name="Процентный 2" xfId="24"/>
    <cellStyle name="Стиль 1" xfId="25"/>
    <cellStyle name="Финансовый 10" xfId="26"/>
    <cellStyle name="Финансовый 11" xfId="27"/>
    <cellStyle name="Финансовый 12" xfId="28"/>
    <cellStyle name="Финансовый 2" xfId="29"/>
    <cellStyle name="Финансовый 2 2" xfId="30"/>
    <cellStyle name="Финансовый 3" xfId="31"/>
    <cellStyle name="Финансовый 3 2" xfId="32"/>
    <cellStyle name="Финансовый 4" xfId="33"/>
    <cellStyle name="Финансовый 5" xfId="34"/>
    <cellStyle name="Финансовый 6" xfId="35"/>
    <cellStyle name="Финансовый 7" xfId="36"/>
    <cellStyle name="Финансовый 8" xfId="37"/>
    <cellStyle name="Финансовый 9" xfId="38"/>
  </cellStyles>
  <dxfs count="0"/>
  <tableStyles count="0" defaultTableStyle="TableStyleMedium9" defaultPivotStyle="PivotStyleLight16"/>
  <colors>
    <mruColors>
      <color rgb="FF99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26" Type="http://schemas.openxmlformats.org/officeDocument/2006/relationships/revisionLog" Target="revisionLog23.xml"/><Relationship Id="rId13" Type="http://schemas.openxmlformats.org/officeDocument/2006/relationships/revisionLog" Target="revisionLog13.xml"/><Relationship Id="rId18" Type="http://schemas.openxmlformats.org/officeDocument/2006/relationships/revisionLog" Target="revisionLog11.xml"/><Relationship Id="rId39" Type="http://schemas.openxmlformats.org/officeDocument/2006/relationships/revisionLog" Target="revisionLog36.xml"/><Relationship Id="rId21" Type="http://schemas.openxmlformats.org/officeDocument/2006/relationships/revisionLog" Target="revisionLog12.xml"/><Relationship Id="rId42" Type="http://schemas.openxmlformats.org/officeDocument/2006/relationships/revisionLog" Target="revisionLog39.xml"/><Relationship Id="rId47" Type="http://schemas.openxmlformats.org/officeDocument/2006/relationships/revisionLog" Target="revisionLog44.xml"/><Relationship Id="rId63" Type="http://schemas.openxmlformats.org/officeDocument/2006/relationships/revisionLog" Target="revisionLog57.xml"/><Relationship Id="rId68" Type="http://schemas.openxmlformats.org/officeDocument/2006/relationships/revisionLog" Target="revisionLog62.xml"/><Relationship Id="rId34" Type="http://schemas.openxmlformats.org/officeDocument/2006/relationships/revisionLog" Target="revisionLog31.xml"/><Relationship Id="rId50" Type="http://schemas.openxmlformats.org/officeDocument/2006/relationships/revisionLog" Target="revisionLog47.xml"/><Relationship Id="rId55" Type="http://schemas.openxmlformats.org/officeDocument/2006/relationships/revisionLog" Target="revisionLog51.xml"/><Relationship Id="rId76" Type="http://schemas.openxmlformats.org/officeDocument/2006/relationships/revisionLog" Target="revisionLog70.xml"/><Relationship Id="rId84" Type="http://schemas.openxmlformats.org/officeDocument/2006/relationships/revisionLog" Target="revisionLog78.xml"/><Relationship Id="rId7" Type="http://schemas.openxmlformats.org/officeDocument/2006/relationships/revisionLog" Target="revisionLog7.xml"/><Relationship Id="rId71" Type="http://schemas.openxmlformats.org/officeDocument/2006/relationships/revisionLog" Target="revisionLog65.xml"/><Relationship Id="rId16" Type="http://schemas.openxmlformats.org/officeDocument/2006/relationships/revisionLog" Target="revisionLog15.xml"/><Relationship Id="rId2" Type="http://schemas.openxmlformats.org/officeDocument/2006/relationships/revisionLog" Target="revisionLog2.xml"/><Relationship Id="rId29" Type="http://schemas.openxmlformats.org/officeDocument/2006/relationships/revisionLog" Target="revisionLog26.xml"/><Relationship Id="rId11" Type="http://schemas.openxmlformats.org/officeDocument/2006/relationships/revisionLog" Target="revisionLog1111.xml"/><Relationship Id="rId32" Type="http://schemas.openxmlformats.org/officeDocument/2006/relationships/revisionLog" Target="revisionLog29.xml"/><Relationship Id="rId37" Type="http://schemas.openxmlformats.org/officeDocument/2006/relationships/revisionLog" Target="revisionLog34.xml"/><Relationship Id="rId53" Type="http://schemas.openxmlformats.org/officeDocument/2006/relationships/revisionLog" Target="revisionLog50.xml"/><Relationship Id="rId58" Type="http://schemas.openxmlformats.org/officeDocument/2006/relationships/revisionLog" Target="revisionLog52.xml"/><Relationship Id="rId74" Type="http://schemas.openxmlformats.org/officeDocument/2006/relationships/revisionLog" Target="revisionLog68.xml"/><Relationship Id="rId79" Type="http://schemas.openxmlformats.org/officeDocument/2006/relationships/revisionLog" Target="revisionLog73.xml"/><Relationship Id="rId24" Type="http://schemas.openxmlformats.org/officeDocument/2006/relationships/revisionLog" Target="revisionLog21.xml"/><Relationship Id="rId40" Type="http://schemas.openxmlformats.org/officeDocument/2006/relationships/revisionLog" Target="revisionLog37.xml"/><Relationship Id="rId45" Type="http://schemas.openxmlformats.org/officeDocument/2006/relationships/revisionLog" Target="revisionLog42.xml"/><Relationship Id="rId66" Type="http://schemas.openxmlformats.org/officeDocument/2006/relationships/revisionLog" Target="revisionLog60.xml"/><Relationship Id="rId5" Type="http://schemas.openxmlformats.org/officeDocument/2006/relationships/revisionLog" Target="revisionLog5.xml"/><Relationship Id="rId61" Type="http://schemas.openxmlformats.org/officeDocument/2006/relationships/revisionLog" Target="revisionLog55.xml"/><Relationship Id="rId82" Type="http://schemas.openxmlformats.org/officeDocument/2006/relationships/revisionLog" Target="revisionLog76.xml"/><Relationship Id="rId19" Type="http://schemas.openxmlformats.org/officeDocument/2006/relationships/revisionLog" Target="revisionLog18.xml"/><Relationship Id="rId10" Type="http://schemas.openxmlformats.org/officeDocument/2006/relationships/revisionLog" Target="revisionLog10.xml"/><Relationship Id="rId31" Type="http://schemas.openxmlformats.org/officeDocument/2006/relationships/revisionLog" Target="revisionLog28.xml"/><Relationship Id="rId44" Type="http://schemas.openxmlformats.org/officeDocument/2006/relationships/revisionLog" Target="revisionLog41.xml"/><Relationship Id="rId52" Type="http://schemas.openxmlformats.org/officeDocument/2006/relationships/revisionLog" Target="revisionLog49.xml"/><Relationship Id="rId60" Type="http://schemas.openxmlformats.org/officeDocument/2006/relationships/revisionLog" Target="revisionLog54.xml"/><Relationship Id="rId65" Type="http://schemas.openxmlformats.org/officeDocument/2006/relationships/revisionLog" Target="revisionLog59.xml"/><Relationship Id="rId73" Type="http://schemas.openxmlformats.org/officeDocument/2006/relationships/revisionLog" Target="revisionLog67.xml"/><Relationship Id="rId78" Type="http://schemas.openxmlformats.org/officeDocument/2006/relationships/revisionLog" Target="revisionLog72.xml"/><Relationship Id="rId81" Type="http://schemas.openxmlformats.org/officeDocument/2006/relationships/revisionLog" Target="revisionLog75.xml"/><Relationship Id="rId14" Type="http://schemas.openxmlformats.org/officeDocument/2006/relationships/revisionLog" Target="revisionLog17.xml"/><Relationship Id="rId22" Type="http://schemas.openxmlformats.org/officeDocument/2006/relationships/revisionLog" Target="revisionLog110.xml"/><Relationship Id="rId27" Type="http://schemas.openxmlformats.org/officeDocument/2006/relationships/revisionLog" Target="revisionLog24.xml"/><Relationship Id="rId30" Type="http://schemas.openxmlformats.org/officeDocument/2006/relationships/revisionLog" Target="revisionLog27.xml"/><Relationship Id="rId35" Type="http://schemas.openxmlformats.org/officeDocument/2006/relationships/revisionLog" Target="revisionLog32.xml"/><Relationship Id="rId43" Type="http://schemas.openxmlformats.org/officeDocument/2006/relationships/revisionLog" Target="revisionLog40.xml"/><Relationship Id="rId48" Type="http://schemas.openxmlformats.org/officeDocument/2006/relationships/revisionLog" Target="revisionLog45.xml"/><Relationship Id="rId56" Type="http://schemas.openxmlformats.org/officeDocument/2006/relationships/revisionLog" Target="revisionLog112.xml"/><Relationship Id="rId64" Type="http://schemas.openxmlformats.org/officeDocument/2006/relationships/revisionLog" Target="revisionLog58.xml"/><Relationship Id="rId69" Type="http://schemas.openxmlformats.org/officeDocument/2006/relationships/revisionLog" Target="revisionLog63.xml"/><Relationship Id="rId77" Type="http://schemas.openxmlformats.org/officeDocument/2006/relationships/revisionLog" Target="revisionLog71.xml"/><Relationship Id="rId4" Type="http://schemas.openxmlformats.org/officeDocument/2006/relationships/revisionLog" Target="revisionLog4.xml"/><Relationship Id="rId9" Type="http://schemas.openxmlformats.org/officeDocument/2006/relationships/revisionLog" Target="revisionLog9.xml"/><Relationship Id="rId8" Type="http://schemas.openxmlformats.org/officeDocument/2006/relationships/revisionLog" Target="revisionLog8.xml"/><Relationship Id="rId51" Type="http://schemas.openxmlformats.org/officeDocument/2006/relationships/revisionLog" Target="revisionLog48.xml"/><Relationship Id="rId72" Type="http://schemas.openxmlformats.org/officeDocument/2006/relationships/revisionLog" Target="revisionLog66.xml"/><Relationship Id="rId80" Type="http://schemas.openxmlformats.org/officeDocument/2006/relationships/revisionLog" Target="revisionLog74.xml"/><Relationship Id="rId3" Type="http://schemas.openxmlformats.org/officeDocument/2006/relationships/revisionLog" Target="revisionLog3.xml"/><Relationship Id="rId12" Type="http://schemas.openxmlformats.org/officeDocument/2006/relationships/revisionLog" Target="revisionLog121.xml"/><Relationship Id="rId17" Type="http://schemas.openxmlformats.org/officeDocument/2006/relationships/revisionLog" Target="revisionLog16.xml"/><Relationship Id="rId25" Type="http://schemas.openxmlformats.org/officeDocument/2006/relationships/revisionLog" Target="revisionLog22.xml"/><Relationship Id="rId33" Type="http://schemas.openxmlformats.org/officeDocument/2006/relationships/revisionLog" Target="revisionLog30.xml"/><Relationship Id="rId38" Type="http://schemas.openxmlformats.org/officeDocument/2006/relationships/revisionLog" Target="revisionLog35.xml"/><Relationship Id="rId46" Type="http://schemas.openxmlformats.org/officeDocument/2006/relationships/revisionLog" Target="revisionLog43.xml"/><Relationship Id="rId59" Type="http://schemas.openxmlformats.org/officeDocument/2006/relationships/revisionLog" Target="revisionLog53.xml"/><Relationship Id="rId67" Type="http://schemas.openxmlformats.org/officeDocument/2006/relationships/revisionLog" Target="revisionLog61.xml"/><Relationship Id="rId20" Type="http://schemas.openxmlformats.org/officeDocument/2006/relationships/revisionLog" Target="revisionLog19.xml"/><Relationship Id="rId41" Type="http://schemas.openxmlformats.org/officeDocument/2006/relationships/revisionLog" Target="revisionLog38.xml"/><Relationship Id="rId54" Type="http://schemas.openxmlformats.org/officeDocument/2006/relationships/revisionLog" Target="revisionLog14.xml"/><Relationship Id="rId62" Type="http://schemas.openxmlformats.org/officeDocument/2006/relationships/revisionLog" Target="revisionLog56.xml"/><Relationship Id="rId70" Type="http://schemas.openxmlformats.org/officeDocument/2006/relationships/revisionLog" Target="revisionLog64.xml"/><Relationship Id="rId75" Type="http://schemas.openxmlformats.org/officeDocument/2006/relationships/revisionLog" Target="revisionLog69.xml"/><Relationship Id="rId83" Type="http://schemas.openxmlformats.org/officeDocument/2006/relationships/revisionLog" Target="revisionLog77.xml"/><Relationship Id="rId1" Type="http://schemas.openxmlformats.org/officeDocument/2006/relationships/revisionLog" Target="revisionLog111.xml"/><Relationship Id="rId6" Type="http://schemas.openxmlformats.org/officeDocument/2006/relationships/revisionLog" Target="revisionLog6.xml"/><Relationship Id="rId15" Type="http://schemas.openxmlformats.org/officeDocument/2006/relationships/revisionLog" Target="revisionLog141.xml"/><Relationship Id="rId23" Type="http://schemas.openxmlformats.org/officeDocument/2006/relationships/revisionLog" Target="revisionLog20.xml"/><Relationship Id="rId28" Type="http://schemas.openxmlformats.org/officeDocument/2006/relationships/revisionLog" Target="revisionLog25.xml"/><Relationship Id="rId36" Type="http://schemas.openxmlformats.org/officeDocument/2006/relationships/revisionLog" Target="revisionLog33.xml"/><Relationship Id="rId49" Type="http://schemas.openxmlformats.org/officeDocument/2006/relationships/revisionLog" Target="revisionLog46.xml"/><Relationship Id="rId57"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74DADD4C-9D01-4E25-9E15-611B8342697A}" diskRevisions="1" revisionId="260" version="84">
  <header guid="{0701ECF6-4E74-4728-9B60-22E9DDB3FD07}" dateTime="2017-05-04T09:50:14" maxSheetId="2" userName="Козлова Анастасия Сергеевна" r:id="rId1">
    <sheetIdMap count="1">
      <sheetId val="1"/>
    </sheetIdMap>
  </header>
  <header guid="{D12583E4-51EC-4344-9A5E-B1670A13EBD0}" dateTime="2017-05-04T11:07:40" maxSheetId="2" userName="Залецкая Ольга Геннадьевна" r:id="rId2" minRId="1" maxRId="4">
    <sheetIdMap count="1">
      <sheetId val="1"/>
    </sheetIdMap>
  </header>
  <header guid="{77997FBA-F142-4806-93FA-874ACF395BBF}" dateTime="2017-05-04T11:09:15" maxSheetId="2" userName="Залецкая Ольга Геннадьевна" r:id="rId3" minRId="7">
    <sheetIdMap count="1">
      <sheetId val="1"/>
    </sheetIdMap>
  </header>
  <header guid="{ADC9B4A0-4492-465E-A4A2-C41CA8C3C8AF}" dateTime="2017-05-04T11:18:33" maxSheetId="2" userName="Залецкая Ольга Геннадьевна" r:id="rId4" minRId="8" maxRId="9">
    <sheetIdMap count="1">
      <sheetId val="1"/>
    </sheetIdMap>
  </header>
  <header guid="{6AE1F2EB-00EE-4F49-BE21-24DCD4A27713}" dateTime="2017-05-04T11:27:03" maxSheetId="2" userName="Залецкая Ольга Геннадьевна" r:id="rId5" minRId="10">
    <sheetIdMap count="1">
      <sheetId val="1"/>
    </sheetIdMap>
  </header>
  <header guid="{63CF2F7F-02C5-4D03-99F4-01C9080CC9E2}" dateTime="2017-05-04T11:48:37" maxSheetId="2" userName="Залецкая Ольга Геннадьевна" r:id="rId6" minRId="11" maxRId="12">
    <sheetIdMap count="1">
      <sheetId val="1"/>
    </sheetIdMap>
  </header>
  <header guid="{64AB2C15-0EBF-4453-AFD2-91EAD290C4DC}" dateTime="2017-05-04T17:33:03" maxSheetId="2" userName="Маслова Алина Рамазановна" r:id="rId7" minRId="13" maxRId="14">
    <sheetIdMap count="1">
      <sheetId val="1"/>
    </sheetIdMap>
  </header>
  <header guid="{9FBE9CDB-631B-4F2D-A8AF-CBE5C0060602}" dateTime="2017-05-05T09:49:17" maxSheetId="2" userName="Маслова Алина Рамазановна" r:id="rId8" minRId="18" maxRId="19">
    <sheetIdMap count="1">
      <sheetId val="1"/>
    </sheetIdMap>
  </header>
  <header guid="{AB2C074B-0885-4A57-BF51-69CC22148263}" dateTime="2017-05-05T13:45:42" maxSheetId="2" userName="Залецкая Ольга Геннадьевна" r:id="rId9" minRId="23" maxRId="29">
    <sheetIdMap count="1">
      <sheetId val="1"/>
    </sheetIdMap>
  </header>
  <header guid="{C3EE1A02-06AA-43F8-BF0F-5CF5FF904B89}" dateTime="2017-05-05T13:47:48" maxSheetId="2" userName="Залецкая Ольга Геннадьевна" r:id="rId10" minRId="32" maxRId="34">
    <sheetIdMap count="1">
      <sheetId val="1"/>
    </sheetIdMap>
  </header>
  <header guid="{003F0556-7464-4436-8013-19C00142C5EA}" dateTime="2017-05-05T14:29:15" maxSheetId="2" userName="Залецкая Ольга Геннадьевна" r:id="rId11" minRId="35" maxRId="40">
    <sheetIdMap count="1">
      <sheetId val="1"/>
    </sheetIdMap>
  </header>
  <header guid="{09705462-A61A-4A23-91C0-DEA937353248}" dateTime="2017-05-05T15:13:01" maxSheetId="2" userName="Маслова Алина Рамазановна" r:id="rId12" minRId="41" maxRId="44">
    <sheetIdMap count="1">
      <sheetId val="1"/>
    </sheetIdMap>
  </header>
  <header guid="{CFB31954-10FC-4019-86CA-CE57453D3CEA}" dateTime="2017-05-05T15:24:15" maxSheetId="2" userName="Залецкая Ольга Геннадьевна" r:id="rId13" minRId="48" maxRId="58">
    <sheetIdMap count="1">
      <sheetId val="1"/>
    </sheetIdMap>
  </header>
  <header guid="{791FFE07-464B-4F4A-A03E-ACD1B492906F}" dateTime="2017-05-10T09:46:20" maxSheetId="2" userName="perevoschikova_av" r:id="rId14" minRId="61" maxRId="63">
    <sheetIdMap count="1">
      <sheetId val="1"/>
    </sheetIdMap>
  </header>
  <header guid="{BC3E27C5-253C-463D-AC73-BAD2F14F40D0}" dateTime="2017-05-10T10:05:56" maxSheetId="2" userName="Козлова Анастасия Сергеевна" r:id="rId15" minRId="64" maxRId="72">
    <sheetIdMap count="1">
      <sheetId val="1"/>
    </sheetIdMap>
  </header>
  <header guid="{8F49DEC7-08F4-491E-B213-09B01A2AEB5F}" dateTime="2017-05-10T10:06:13" maxSheetId="2" userName="Козлова Анастасия Сергеевна" r:id="rId16">
    <sheetIdMap count="1">
      <sheetId val="1"/>
    </sheetIdMap>
  </header>
  <header guid="{6F2C0B82-8042-4078-AA54-7644BED3C12F}" dateTime="2017-05-10T10:10:08" maxSheetId="2" userName="Козлова Анастасия Сергеевна" r:id="rId17" minRId="78">
    <sheetIdMap count="1">
      <sheetId val="1"/>
    </sheetIdMap>
  </header>
  <header guid="{D6A3ED34-CEFC-4050-8BB2-E848A61EF94D}" dateTime="2017-05-10T10:20:12" maxSheetId="2" userName="perevoschikova_av" r:id="rId18" minRId="79">
    <sheetIdMap count="1">
      <sheetId val="1"/>
    </sheetIdMap>
  </header>
  <header guid="{63E1D13A-6AF3-40B2-8000-9195CFE1E9F7}" dateTime="2017-05-10T10:28:08" maxSheetId="2" userName="Козлова Анастасия Сергеевна" r:id="rId19">
    <sheetIdMap count="1">
      <sheetId val="1"/>
    </sheetIdMap>
  </header>
  <header guid="{66D1C43E-07DE-4886-8191-FA0BF7BD7210}" dateTime="2017-05-10T10:31:51" maxSheetId="2" userName="Козлова Анастасия Сергеевна" r:id="rId20" minRId="80">
    <sheetIdMap count="1">
      <sheetId val="1"/>
    </sheetIdMap>
  </header>
  <header guid="{EF5E2F58-AA65-44CC-8A2D-E87FFDBDEDBD}" dateTime="2017-05-10T10:36:16" maxSheetId="2" userName="perevoschikova_av" r:id="rId21" minRId="81">
    <sheetIdMap count="1">
      <sheetId val="1"/>
    </sheetIdMap>
  </header>
  <header guid="{E5A51886-E799-43FD-BCB6-3CF3A4EEAF7A}" dateTime="2017-05-10T10:40:40" maxSheetId="2" userName="perevoschikova_av" r:id="rId22" minRId="85">
    <sheetIdMap count="1">
      <sheetId val="1"/>
    </sheetIdMap>
  </header>
  <header guid="{F4958E46-B124-4AB9-B3AE-A0194AB35AD3}" dateTime="2017-05-10T10:51:08" maxSheetId="2" userName="Козлова Анастасия Сергеевна" r:id="rId23" minRId="89" maxRId="93">
    <sheetIdMap count="1">
      <sheetId val="1"/>
    </sheetIdMap>
  </header>
  <header guid="{8DFFD546-6042-40A1-8555-F1B9C07A37B0}" dateTime="2017-05-10T10:54:32" maxSheetId="2" userName="Козлова Анастасия Сергеевна" r:id="rId24">
    <sheetIdMap count="1">
      <sheetId val="1"/>
    </sheetIdMap>
  </header>
  <header guid="{2135EC29-06A2-442A-94C2-903FC26AB774}" dateTime="2017-05-10T10:57:00" maxSheetId="2" userName="Маганёва Екатерина Николаевна" r:id="rId25" minRId="99">
    <sheetIdMap count="1">
      <sheetId val="1"/>
    </sheetIdMap>
  </header>
  <header guid="{4708A67B-6035-48B6-B8D2-CE5624F36F8A}" dateTime="2017-05-10T10:58:45" maxSheetId="2" userName="Маганёва Екатерина Николаевна" r:id="rId26" minRId="104">
    <sheetIdMap count="1">
      <sheetId val="1"/>
    </sheetIdMap>
  </header>
  <header guid="{9B281DBF-A9DC-472E-8406-8C21A6E3CF2A}" dateTime="2017-05-10T13:04:51" maxSheetId="2" userName="Козлова Анастасия Сергеевна" r:id="rId27" minRId="105" maxRId="116">
    <sheetIdMap count="1">
      <sheetId val="1"/>
    </sheetIdMap>
  </header>
  <header guid="{028643EF-4A88-4BA4-BCC2-B6FA6CAD757C}" dateTime="2017-05-10T13:07:13" maxSheetId="2" userName="Козлова Анастасия Сергеевна" r:id="rId28">
    <sheetIdMap count="1">
      <sheetId val="1"/>
    </sheetIdMap>
  </header>
  <header guid="{2A27E466-749E-443D-98E4-BE39F651162C}" dateTime="2017-05-10T14:25:10" maxSheetId="2" userName="Залецкая Ольга Геннадьевна" r:id="rId29" minRId="117">
    <sheetIdMap count="1">
      <sheetId val="1"/>
    </sheetIdMap>
  </header>
  <header guid="{FDB60C27-49DB-40CD-A690-40C388EA8CFF}" dateTime="2017-05-10T15:12:58" maxSheetId="2" userName="Козлова Анастасия Сергеевна" r:id="rId30">
    <sheetIdMap count="1">
      <sheetId val="1"/>
    </sheetIdMap>
  </header>
  <header guid="{7E5D94C8-A5CB-41B1-89A6-5CD7EF7EBC6E}" dateTime="2017-05-10T15:13:21" maxSheetId="2" userName="Козлова Анастасия Сергеевна" r:id="rId31">
    <sheetIdMap count="1">
      <sheetId val="1"/>
    </sheetIdMap>
  </header>
  <header guid="{83E78F6C-C934-4627-BA1E-441139476836}" dateTime="2017-05-10T15:47:48" maxSheetId="2" userName="Залецкая Ольга Геннадьевна" r:id="rId32">
    <sheetIdMap count="1">
      <sheetId val="1"/>
    </sheetIdMap>
  </header>
  <header guid="{9C13F319-6118-4F20-8880-F941D30E4311}" dateTime="2017-05-10T15:48:42" maxSheetId="2" userName="Козлова Анастасия Сергеевна" r:id="rId33" minRId="130">
    <sheetIdMap count="1">
      <sheetId val="1"/>
    </sheetIdMap>
  </header>
  <header guid="{577A1F59-576F-4521-8911-AEFBB68A0EC5}" dateTime="2017-05-10T15:54:33" maxSheetId="2" userName="Козлова Анастасия Сергеевна" r:id="rId34" minRId="135">
    <sheetIdMap count="1">
      <sheetId val="1"/>
    </sheetIdMap>
  </header>
  <header guid="{1E3E5701-CBFF-457D-9BED-C7DDB6F31F07}" dateTime="2017-05-10T17:29:15" maxSheetId="2" userName="Козлова Анастасия Сергеевна" r:id="rId35" minRId="136">
    <sheetIdMap count="1">
      <sheetId val="1"/>
    </sheetIdMap>
  </header>
  <header guid="{A3C1BB8B-9693-4D4F-AAF8-BCFCC5E9BA42}" dateTime="2017-05-10T17:37:02" maxSheetId="2" userName="Козлова Анастасия Сергеевна" r:id="rId36" minRId="140">
    <sheetIdMap count="1">
      <sheetId val="1"/>
    </sheetIdMap>
  </header>
  <header guid="{61E6B14D-ADAB-4365-97F2-C6952A33A55F}" dateTime="2017-05-10T17:37:52" maxSheetId="2" userName="Козлова Анастасия Сергеевна" r:id="rId37" minRId="141">
    <sheetIdMap count="1">
      <sheetId val="1"/>
    </sheetIdMap>
  </header>
  <header guid="{E4D07733-F7CA-4D38-B4CD-38A11D58E47D}" dateTime="2017-05-11T09:01:03" maxSheetId="2" userName="Козлова Анастасия Сергеевна" r:id="rId38">
    <sheetIdMap count="1">
      <sheetId val="1"/>
    </sheetIdMap>
  </header>
  <header guid="{9C160173-886F-4107-BF7F-578AD7345445}" dateTime="2017-05-11T10:17:48" maxSheetId="2" userName="Крыжановская Анна Александровна" r:id="rId39" minRId="142" maxRId="143">
    <sheetIdMap count="1">
      <sheetId val="1"/>
    </sheetIdMap>
  </header>
  <header guid="{0968302A-2CB1-40F4-AE91-6AC63046DB95}" dateTime="2017-05-11T10:19:20" maxSheetId="2" userName="Крыжановская Анна Александровна" r:id="rId40" minRId="147" maxRId="148">
    <sheetIdMap count="1">
      <sheetId val="1"/>
    </sheetIdMap>
  </header>
  <header guid="{EFCCCBC7-7994-490A-9DB0-000004C69C95}" dateTime="2017-05-11T10:20:51" maxSheetId="2" userName="Крыжановская Анна Александровна" r:id="rId41" minRId="149">
    <sheetIdMap count="1">
      <sheetId val="1"/>
    </sheetIdMap>
  </header>
  <header guid="{EC0B8AE3-03A2-4D26-9733-EFD9C3DE50DB}" dateTime="2017-05-11T10:21:02" maxSheetId="2" userName="Крыжановская Анна Александровна" r:id="rId42" minRId="150">
    <sheetIdMap count="1">
      <sheetId val="1"/>
    </sheetIdMap>
  </header>
  <header guid="{AA7EFC37-A948-4F14-BD8E-8A841F64F466}" dateTime="2017-05-11T10:23:21" maxSheetId="2" userName="Крыжановская Анна Александровна" r:id="rId43">
    <sheetIdMap count="1">
      <sheetId val="1"/>
    </sheetIdMap>
  </header>
  <header guid="{13E77FA2-2012-4FF0-B9B7-944EAACD679B}" dateTime="2017-05-11T10:34:26" maxSheetId="2" userName="Крыжановская Анна Александровна" r:id="rId44" minRId="154">
    <sheetIdMap count="1">
      <sheetId val="1"/>
    </sheetIdMap>
  </header>
  <header guid="{4AC87D96-DE7A-4381-8B52-01DA76C078B3}" dateTime="2017-05-11T10:36:37" maxSheetId="2" userName="Крыжановская Анна Александровна" r:id="rId45" minRId="155">
    <sheetIdMap count="1">
      <sheetId val="1"/>
    </sheetIdMap>
  </header>
  <header guid="{2BE7251A-1180-41A7-99CD-7B7EC5414315}" dateTime="2017-05-11T10:58:05" maxSheetId="2" userName="Крыжановская Анна Александровна" r:id="rId46" minRId="156">
    <sheetIdMap count="1">
      <sheetId val="1"/>
    </sheetIdMap>
  </header>
  <header guid="{8D7DDCBF-6D7C-444E-97CA-8C51FD9CCEB6}" dateTime="2017-05-11T10:58:39" maxSheetId="2" userName="Крыжановская Анна Александровна" r:id="rId47" minRId="157">
    <sheetIdMap count="1">
      <sheetId val="1"/>
    </sheetIdMap>
  </header>
  <header guid="{50232C49-B41D-4BB6-A20C-A810A6E47462}" dateTime="2017-05-11T10:58:59" maxSheetId="2" userName="Крыжановская Анна Александровна" r:id="rId48" minRId="158">
    <sheetIdMap count="1">
      <sheetId val="1"/>
    </sheetIdMap>
  </header>
  <header guid="{D9118463-CBDF-4DBA-81B2-855257BDEEAE}" dateTime="2017-05-11T11:01:09" maxSheetId="2" userName="Крыжановская Анна Александровна" r:id="rId49" minRId="159">
    <sheetIdMap count="1">
      <sheetId val="1"/>
    </sheetIdMap>
  </header>
  <header guid="{F58D4AFB-52F6-4B47-BDD8-3C1AEEEBB598}" dateTime="2017-05-11T11:02:37" maxSheetId="2" userName="Крыжановская Анна Александровна" r:id="rId50" minRId="160">
    <sheetIdMap count="1">
      <sheetId val="1"/>
    </sheetIdMap>
  </header>
  <header guid="{302C2F96-61ED-4B87-9507-8F077CE3D246}" dateTime="2017-05-11T11:03:34" maxSheetId="2" userName="Крыжановская Анна Александровна" r:id="rId51" minRId="161">
    <sheetIdMap count="1">
      <sheetId val="1"/>
    </sheetIdMap>
  </header>
  <header guid="{CF140ED7-EE9D-45A9-B277-178566D39F06}" dateTime="2017-05-11T11:47:01" maxSheetId="2" userName="Крыжановская Анна Александровна" r:id="rId52" minRId="162">
    <sheetIdMap count="1">
      <sheetId val="1"/>
    </sheetIdMap>
  </header>
  <header guid="{5E427C17-1DA2-4995-AE06-053C077917DF}" dateTime="2017-05-11T12:03:54" maxSheetId="2" userName="Козлова Анастасия Сергеевна" r:id="rId53" minRId="163">
    <sheetIdMap count="1">
      <sheetId val="1"/>
    </sheetIdMap>
  </header>
  <header guid="{2B5AEECB-B107-4B92-AF92-0B993D803937}" dateTime="2017-05-11T12:05:42" maxSheetId="2" userName="perevoschikova_av" r:id="rId54">
    <sheetIdMap count="1">
      <sheetId val="1"/>
    </sheetIdMap>
  </header>
  <header guid="{E9AE6891-EF27-40CE-A4C6-91C588CCB4D8}" dateTime="2017-05-11T12:07:57" maxSheetId="2" userName="Козлова Анастасия Сергеевна" r:id="rId55" minRId="167">
    <sheetIdMap count="1">
      <sheetId val="1"/>
    </sheetIdMap>
  </header>
  <header guid="{9A0C49CE-4608-4F56-AE62-5BD33C763386}" dateTime="2017-05-11T13:01:59" maxSheetId="2" userName="perevoschikova_av" r:id="rId56" minRId="168">
    <sheetIdMap count="1">
      <sheetId val="1"/>
    </sheetIdMap>
  </header>
  <header guid="{B9ADDC90-FEFE-487A-8FAD-4A95AA880918}" dateTime="2017-05-11T13:04:53" maxSheetId="2" userName="perevoschikova_av" r:id="rId57">
    <sheetIdMap count="1">
      <sheetId val="1"/>
    </sheetIdMap>
  </header>
  <header guid="{FEDA6843-F4D9-4AD4-B32E-5ABAC33C4F63}" dateTime="2017-05-11T13:17:54" maxSheetId="2" userName="Залецкая Ольга Геннадьевна" r:id="rId58">
    <sheetIdMap count="1">
      <sheetId val="1"/>
    </sheetIdMap>
  </header>
  <header guid="{FB8799FD-2E51-4939-BCF6-E6884D9ECC9E}" dateTime="2017-05-11T13:24:51" maxSheetId="2" userName="Козлова Анастасия Сергеевна" r:id="rId59" minRId="172">
    <sheetIdMap count="1">
      <sheetId val="1"/>
    </sheetIdMap>
  </header>
  <header guid="{DEB5B30A-D2BE-4480-9C3D-888C768BF2F3}" dateTime="2017-05-11T13:30:10" maxSheetId="2" userName="Козлова Анастасия Сергеевна" r:id="rId60" minRId="173">
    <sheetIdMap count="1">
      <sheetId val="1"/>
    </sheetIdMap>
  </header>
  <header guid="{F3E17FE0-EA0D-47B6-941D-B529B2FE956E}" dateTime="2017-05-11T13:41:16" maxSheetId="2" userName="Козлова Анастасия Сергеевна" r:id="rId61">
    <sheetIdMap count="1">
      <sheetId val="1"/>
    </sheetIdMap>
  </header>
  <header guid="{C8DA12FB-1665-4668-BCB5-B1AEE0E7F7FF}" dateTime="2017-05-11T16:13:59" maxSheetId="2" userName="Рогожина Ольга Сергеевна" r:id="rId62">
    <sheetIdMap count="1">
      <sheetId val="1"/>
    </sheetIdMap>
  </header>
  <header guid="{385048C1-8666-40B5-BB75-8F573B48EAAF}" dateTime="2017-05-11T16:25:52" maxSheetId="2" userName="Рогожина Ольга Сергеевна" r:id="rId63">
    <sheetIdMap count="1">
      <sheetId val="1"/>
    </sheetIdMap>
  </header>
  <header guid="{50652A90-374C-4FB1-94A1-91ABBB7A4B58}" dateTime="2017-05-11T16:49:25" maxSheetId="2" userName="Крыжановская Анна Александровна" r:id="rId64" minRId="185">
    <sheetIdMap count="1">
      <sheetId val="1"/>
    </sheetIdMap>
  </header>
  <header guid="{E0A7DBC1-3A3B-4570-94B0-BF3950B77594}" dateTime="2017-05-11T16:49:44" maxSheetId="2" userName="Крыжановская Анна Александровна" r:id="rId65" minRId="189">
    <sheetIdMap count="1">
      <sheetId val="1"/>
    </sheetIdMap>
  </header>
  <header guid="{3A82C746-5813-4AA1-8B66-DB2C5899F36B}" dateTime="2017-05-11T16:51:32" maxSheetId="2" userName="Рогожина Ольга Сергеевна" r:id="rId66">
    <sheetIdMap count="1">
      <sheetId val="1"/>
    </sheetIdMap>
  </header>
  <header guid="{D9747DE8-8C41-4BAA-9933-FD37EA6A6699}" dateTime="2017-05-11T17:17:34" maxSheetId="2" userName="Залецкая Ольга Геннадьевна" r:id="rId67" minRId="194" maxRId="198">
    <sheetIdMap count="1">
      <sheetId val="1"/>
    </sheetIdMap>
  </header>
  <header guid="{8796FAA5-7004-4789-B6E1-07DF2419CCC5}" dateTime="2017-05-11T17:23:09" maxSheetId="2" userName="Рогожина Ольга Сергеевна" r:id="rId68" minRId="202">
    <sheetIdMap count="1">
      <sheetId val="1"/>
    </sheetIdMap>
  </header>
  <header guid="{C90F23F3-6001-4EC9-A5CF-48CACEB1A2C6}" dateTime="2017-05-11T17:25:06" maxSheetId="2" userName="Рогожина Ольга Сергеевна" r:id="rId69" minRId="207">
    <sheetIdMap count="1">
      <sheetId val="1"/>
    </sheetIdMap>
  </header>
  <header guid="{0E190FA6-D60D-4F3F-9D5C-486EAB9E8772}" dateTime="2017-05-11T17:27:07" maxSheetId="2" userName="Залецкая Ольга Геннадьевна" r:id="rId70" minRId="208">
    <sheetIdMap count="1">
      <sheetId val="1"/>
    </sheetIdMap>
  </header>
  <header guid="{4DEE741C-A983-428A-9241-8C6A8308589A}" dateTime="2017-05-11T17:27:24" maxSheetId="2" userName="Залецкая Ольга Геннадьевна" r:id="rId71" minRId="209" maxRId="210">
    <sheetIdMap count="1">
      <sheetId val="1"/>
    </sheetIdMap>
  </header>
  <header guid="{838558AB-A85A-4A22-ACBB-EBA8A983BFF0}" dateTime="2017-05-12T08:51:10" maxSheetId="2" userName="Минакова Оксана Сергеевна" r:id="rId72" minRId="211">
    <sheetIdMap count="1">
      <sheetId val="1"/>
    </sheetIdMap>
  </header>
  <header guid="{6F583A11-55B8-4232-9951-816D3622D4B0}" dateTime="2017-05-12T09:00:04" maxSheetId="2" userName="Залецкая Ольга Геннадьевна" r:id="rId73" minRId="216">
    <sheetIdMap count="1">
      <sheetId val="1"/>
    </sheetIdMap>
  </header>
  <header guid="{4B762734-5C78-462C-B03A-2C25A9B8ED51}" dateTime="2017-05-12T09:24:20" maxSheetId="2" userName="Рогожина Ольга Сергеевна" r:id="rId74" minRId="220">
    <sheetIdMap count="1">
      <sheetId val="1"/>
    </sheetIdMap>
  </header>
  <header guid="{A387E922-BE59-40E2-9F8E-20281EE7A687}" dateTime="2017-05-12T09:24:47" maxSheetId="2" userName="Рогожина Ольга Сергеевна" r:id="rId75" minRId="225">
    <sheetIdMap count="1">
      <sheetId val="1"/>
    </sheetIdMap>
  </header>
  <header guid="{1B2CCF3B-2938-4DA0-9544-77B9F1E57E27}" dateTime="2017-05-12T09:25:14" maxSheetId="2" userName="Рогожина Ольга Сергеевна" r:id="rId76" minRId="226">
    <sheetIdMap count="1">
      <sheetId val="1"/>
    </sheetIdMap>
  </header>
  <header guid="{8E3D7C93-4077-4762-873D-7FFE747ABD0D}" dateTime="2017-05-12T09:25:47" maxSheetId="2" userName="Рогожина Ольга Сергеевна" r:id="rId77" minRId="227">
    <sheetIdMap count="1">
      <sheetId val="1"/>
    </sheetIdMap>
  </header>
  <header guid="{B53800A4-7489-4D11-8965-FC88EEEFB2A2}" dateTime="2017-05-12T09:38:43" maxSheetId="2" userName="Минакова Оксана Сергеевна" r:id="rId78">
    <sheetIdMap count="1">
      <sheetId val="1"/>
    </sheetIdMap>
  </header>
  <header guid="{9F4E8654-7EA8-4060-BF43-CFEE057DA201}" dateTime="2017-05-12T09:41:44" maxSheetId="2" userName="Минакова Оксана Сергеевна" r:id="rId79">
    <sheetIdMap count="1">
      <sheetId val="1"/>
    </sheetIdMap>
  </header>
  <header guid="{8C700346-B167-4FA0-ABDF-364C046CCD55}" dateTime="2017-05-12T10:07:21" maxSheetId="2" userName="Шулепова Ольга Анатольевна" r:id="rId80" minRId="236">
    <sheetIdMap count="1">
      <sheetId val="1"/>
    </sheetIdMap>
  </header>
  <header guid="{3C8E6B72-A232-4C90-AABC-AD13B80D9AAF}" dateTime="2017-05-12T10:08:39" maxSheetId="2" userName="Минакова Оксана Сергеевна" r:id="rId81">
    <sheetIdMap count="1">
      <sheetId val="1"/>
    </sheetIdMap>
  </header>
  <header guid="{BED516CB-3E82-4701-B48B-145B4FD8E65F}" dateTime="2017-05-12T11:44:25" maxSheetId="2" userName="Минакова Оксана Сергеевна" r:id="rId82">
    <sheetIdMap count="1">
      <sheetId val="1"/>
    </sheetIdMap>
  </header>
  <header guid="{70C7D465-2C5D-46F9-A871-91BEC6F87892}" dateTime="2017-05-16T09:21:11" maxSheetId="2" userName="Вершинина Мария Игоревна" r:id="rId83" minRId="247" maxRId="254">
    <sheetIdMap count="1">
      <sheetId val="1"/>
    </sheetIdMap>
  </header>
  <header guid="{74DADD4C-9D01-4E25-9E15-611B8342697A}" dateTime="2017-05-16T09:21:24" maxSheetId="2" userName="Вершинина Мария Игоревна" r:id="rId84">
    <sheetIdMap count="1">
      <sheetId val="1"/>
    </sheetIdMap>
  </header>
</headers>
</file>

<file path=xl/revisions/revisionLog1.xml><?xml version="1.0" encoding="utf-8"?>
<revisions xmlns="http://schemas.openxmlformats.org/spreadsheetml/2006/main" xmlns:r="http://schemas.openxmlformats.org/officeDocument/2006/relationships">
  <rfmt sheetId="1" sqref="K57">
    <dxf>
      <fill>
        <patternFill>
          <bgColor theme="0"/>
        </patternFill>
      </fill>
    </dxf>
  </rfmt>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2" sId="1" numFmtId="4">
    <oc r="D112">
      <v>15193.4</v>
    </oc>
    <nc r="D112">
      <v>9152.57</v>
    </nc>
  </rcc>
  <rcc rId="33" sId="1" numFmtId="4">
    <oc r="E112">
      <v>0</v>
    </oc>
    <nc r="E112">
      <v>1525.43</v>
    </nc>
  </rcc>
  <rcc rId="34" sId="1" numFmtId="4">
    <oc r="J112">
      <v>15193.4</v>
    </oc>
    <nc r="J112">
      <v>9152.57</v>
    </nc>
  </rcc>
</revisions>
</file>

<file path=xl/revisions/revisionLog11.xml><?xml version="1.0" encoding="utf-8"?>
<revisions xmlns="http://schemas.openxmlformats.org/spreadsheetml/2006/main" xmlns:r="http://schemas.openxmlformats.org/officeDocument/2006/relationships">
  <rcc rId="79" sId="1">
    <oc r="L149" t="inlineStr">
      <is>
        <r>
          <rPr>
            <u/>
            <sz val="18"/>
            <color theme="1"/>
            <rFont val="Times New Roman"/>
            <family val="1"/>
            <charset val="204"/>
          </rPr>
          <t>УБУиО:</t>
        </r>
        <r>
          <rPr>
            <sz val="18"/>
            <color theme="1"/>
            <rFont val="Times New Roman"/>
            <family val="2"/>
            <charset val="204"/>
          </rPr>
          <t xml:space="preserve"> Бюджетные ассигнования запланированы на выплату заработной платы сотрудникам в рамках реализации переданного государственного полномочия по обеспечению регулирования деятельности по обращению с отходами производства и потребления и на техническое обеспечение. 
      Закупки, запланированные на 2017 год,  на приобретение бумаги и канцелярских товаров планируется провести  в соответствии с план-графиком.
      Реализация мероприятий  осуществляется в плановом режиме. Бюджетные ассигнования будут использованы в полном объеме до конца 2017 года. </t>
        </r>
      </is>
    </oc>
    <nc r="L149" t="inlineStr">
      <is>
        <r>
          <rPr>
            <u/>
            <sz val="18"/>
            <color theme="1"/>
            <rFont val="Times New Roman"/>
            <family val="1"/>
            <charset val="204"/>
          </rPr>
          <t>УБУиО:</t>
        </r>
        <r>
          <rPr>
            <sz val="18"/>
            <color theme="1"/>
            <rFont val="Times New Roman"/>
            <family val="2"/>
            <charset val="204"/>
          </rPr>
          <t xml:space="preserve"> Бюджетные ассигнования запланированы на выплату заработной платы сотруднику в рамках реализации переданного государственного полномочия по обеспечению регулирования деятельности по обращению с отходами производства и потребления и на техническое обеспечение. 
      Закупки, запланированные на 2017 год,  на приобретение бумаги и канцелярских товаров планируется провести  в соответствии с план-графиком.
      Реализация мероприятий  осуществляется в плановом режиме. Бюджетные ассигнования будут использованы в полном объеме до конца 2017 года. </t>
        </r>
      </is>
    </nc>
  </rcc>
</revisions>
</file>

<file path=xl/revisions/revisionLog110.xml><?xml version="1.0" encoding="utf-8"?>
<revisions xmlns="http://schemas.openxmlformats.org/spreadsheetml/2006/main" xmlns:r="http://schemas.openxmlformats.org/officeDocument/2006/relationships">
  <rcc rId="85" sId="1">
    <oc r="L162" t="inlineStr">
      <is>
        <t xml:space="preserve">ДГХ:  Зключено соглашение с   Департаментом дорожного хозяйства и транспорта ХМАО - Югры  от 29.03.2017 № 13 о предоставлении в 2017 году субсидии из бюджета ХМАО-Югры на софинансирование расходных обязательств по капитальному ремонту и ремонту автомобильных дорог общего пользования местного значения. Планируется выполнить ремонт дорог общей площадью 196,172 тыс.кв.м. </t>
      </is>
    </oc>
    <nc r="L162" t="inlineStr">
      <is>
        <t xml:space="preserve">ДГХ:  Зключено соглашение с   Департаментом дорожного хозяйства и транспорта ХМАО - Югры  от 29.03.2017 № 13 о предоставлении в 2017 году субсидии из бюджета ХМАО-Югры на софинансирование расходных обязательств по капитальному ремонту и ремонту автомобильных дорог общего пользования местного значения. Планируется выполнить ремонт дорог общей площадью 196,172 тыс.кв.м. По итогам размещения муниципального заказа на ремонт автомобильных дорог аукцион признан несостоявшимся, т.к. не было подано ни одной заявки. Повторное размещение планируется в мае 2017 года  - 463 203,41743 тыс.руб. Работы запланированы на 3 квартал 2017. </t>
      </is>
    </nc>
  </rcc>
  <rcv guid="{649E5CE3-4976-49D9-83DA-4E57FFC714BF}" action="delete"/>
  <rdn rId="0" localSheetId="1" customView="1" name="Z_649E5CE3_4976_49D9_83DA_4E57FFC714BF_.wvu.PrintArea" hidden="1" oldHidden="1">
    <formula>'на 01.05.2017'!$A$1:$L$185</formula>
    <oldFormula>'на 01.05.2017'!$A$1:$L$185</oldFormula>
  </rdn>
  <rdn rId="0" localSheetId="1" customView="1" name="Z_649E5CE3_4976_49D9_83DA_4E57FFC714BF_.wvu.PrintTitles" hidden="1" oldHidden="1">
    <formula>'на 01.05.2017'!$5:$8</formula>
    <oldFormula>'на 01.05.2017'!$5:$8</oldFormula>
  </rdn>
  <rdn rId="0" localSheetId="1" customView="1" name="Z_649E5CE3_4976_49D9_83DA_4E57FFC714BF_.wvu.FilterData" hidden="1" oldHidden="1">
    <formula>'на 01.05.2017'!$A$7:$L$386</formula>
    <oldFormula>'на 01.05.2017'!$A$7:$L$386</oldFormula>
  </rdn>
  <rcv guid="{649E5CE3-4976-49D9-83DA-4E57FFC714BF}" action="add"/>
</revisions>
</file>

<file path=xl/revisions/revisionLog1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1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 sId="1" numFmtId="4">
    <oc r="D139">
      <v>25076.799999999999</v>
    </oc>
    <nc r="D139">
      <v>25451.8</v>
    </nc>
  </rcc>
  <rcc rId="36" sId="1" numFmtId="4">
    <oc r="E139">
      <v>4334.45</v>
    </oc>
    <nc r="E139">
      <v>6209.25</v>
    </nc>
  </rcc>
  <rcc rId="37" sId="1" numFmtId="4">
    <oc r="G139">
      <v>3193.78</v>
    </oc>
    <nc r="G139">
      <v>5877.67</v>
    </nc>
  </rcc>
  <rfmt sheetId="1" sqref="I139:I140">
    <dxf>
      <fill>
        <patternFill patternType="solid">
          <bgColor rgb="FFFFFF00"/>
        </patternFill>
      </fill>
    </dxf>
  </rfmt>
  <rcc rId="38" sId="1" numFmtId="4">
    <oc r="J139">
      <v>25076.799999999999</v>
    </oc>
    <nc r="J139">
      <v>25451.8</v>
    </nc>
  </rcc>
  <rcc rId="39" sId="1" numFmtId="4">
    <oc r="E140">
      <f>852.4</f>
    </oc>
    <nc r="E140">
      <v>1262.5</v>
    </nc>
  </rcc>
  <rcc rId="40" sId="1" numFmtId="4">
    <oc r="E141">
      <f>3271.12-E140</f>
    </oc>
    <nc r="E141">
      <v>3459.92</v>
    </nc>
  </rcc>
</revisions>
</file>

<file path=xl/revisions/revisionLog112.xml><?xml version="1.0" encoding="utf-8"?>
<revisions xmlns="http://schemas.openxmlformats.org/spreadsheetml/2006/main" xmlns:r="http://schemas.openxmlformats.org/officeDocument/2006/relationships">
  <rcc rId="168" sId="1">
    <oc r="J32">
      <f>197588.8+109585.98+57313.1+586.9+2180.57</f>
    </oc>
    <nc r="J32">
      <f>197588.8+109585.98+57313.1+586.9+2180.57+4624.8</f>
    </nc>
  </rcc>
</revisions>
</file>

<file path=xl/revisions/revisionLog12.xml><?xml version="1.0" encoding="utf-8"?>
<revisions xmlns="http://schemas.openxmlformats.org/spreadsheetml/2006/main" xmlns:r="http://schemas.openxmlformats.org/officeDocument/2006/relationships">
  <rcc rId="81" sId="1">
    <oc r="L29" t="inlineStr">
      <is>
        <r>
          <rPr>
            <u/>
            <sz val="18"/>
            <rFont val="Times New Roman"/>
            <family val="2"/>
            <charset val="204"/>
          </rPr>
          <t>УБУиО</t>
        </r>
        <r>
          <rPr>
            <sz val="18"/>
            <rFont val="Times New Roman"/>
            <family val="2"/>
            <charset val="204"/>
          </rPr>
          <t>: по состоянию на 01.05.2017 произведена выплата заработной платы за январь - март и первую половину апреля месяца 2017 года, оплата услуг по содержанию имущества, поставке основных средств и материальных запасов по факту оказания услуг, поставке товара в соответствии с условиями заключенных договоров, муниципальных контрактов,  в рамках переданных государственных полномочий по образованию и организации деятельности комиссий по делам несовершеннолетних и защите их прав и на осуществление деятельности по опеке и попечительству.
      Расходы на осуществление ежемесячных выплат</t>
        </r>
        <r>
          <rPr>
            <sz val="18"/>
            <color theme="1"/>
            <rFont val="Times New Roman"/>
            <family val="1"/>
            <charset val="204"/>
          </rPr>
          <t xml:space="preserve"> на содержание детей-сирот и детей, оставшихся без попечения родителей, лиц из числа детей сирот и детей, оставшихся без попечения родителей,</t>
        </r>
        <r>
          <rPr>
            <sz val="18"/>
            <rFont val="Times New Roman"/>
            <family val="2"/>
            <charset val="204"/>
          </rPr>
          <t xml:space="preserve"> вознаграждения приемным родителям производятся планомерно в течение всего финансового года.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     
</t>
        </r>
        <r>
          <rPr>
            <u/>
            <sz val="18"/>
            <rFont val="Times New Roman"/>
            <family val="2"/>
            <charset val="204"/>
          </rPr>
          <t>ДГХ:</t>
        </r>
        <r>
          <rPr>
            <sz val="18"/>
            <rFont val="Times New Roman"/>
            <family val="2"/>
            <charset val="204"/>
          </rPr>
          <t xml:space="preserve"> На 2017 год запланирован ремонт 7 квартир.
</t>
        </r>
        <r>
          <rPr>
            <u/>
            <sz val="18"/>
            <rFont val="Times New Roman"/>
            <family val="2"/>
            <charset val="204"/>
          </rPr>
          <t xml:space="preserve">ДАиГ: </t>
        </r>
        <r>
          <rPr>
            <sz val="18"/>
            <rFont val="Times New Roman"/>
            <family val="2"/>
            <charset val="204"/>
          </rPr>
          <t xml:space="preserve"> Состоялся аукцион на приобретение жилых помещений для участников программы (24 кв.)  Приобретены: 22 кв по 43,2 кв.м общей стоимостью 50 018,60 тыс.руб., 1 кв по 38 кв.м.- 1999,90 тыс.руб., 1 кв. по 38,7 кв.м - 2036,74 тыс.руб. Стадия заключения муниципальных контрактов. В результате проведенных торгов образовалась экономия в сумме 763,12 тыс.руб.                                                                                                                                                    Размещение заявки на проведение аукциона по приобретению жилых помещений на выделенные дополнительно средства окружного бюджета запланировано на май 2017г (9 квартир).</t>
        </r>
        <r>
          <rPr>
            <sz val="18"/>
            <color rgb="FFFF0000"/>
            <rFont val="Times New Roman"/>
            <family val="2"/>
            <charset val="204"/>
          </rPr>
          <t xml:space="preserve">
</t>
        </r>
        <r>
          <rPr>
            <u/>
            <sz val="18"/>
            <rFont val="Times New Roman"/>
            <family val="2"/>
            <charset val="204"/>
          </rPr>
          <t>ДО:</t>
        </r>
        <r>
          <rPr>
            <sz val="18"/>
            <rFont val="Times New Roman"/>
            <family val="2"/>
            <charset val="204"/>
          </rPr>
          <t>Реализация программы осуществляется в плановом режиме, освоение средств планируется до конца 2017 года:
Численность детей, получающих муниципальную услугу «Организация отдыха детей и молодежи» в оздоровительных лагерях с дневным пребыванием детей - 10 450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- 475 чел.
Количество приобретенных для детей в возрасте от 6 до 17 лет путёвок в организации, обеспечивающие отдых и оздоровление детей - 2 086 шт.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r>
          <rPr>
            <sz val="18"/>
            <color rgb="FFFF0000"/>
            <rFont val="Times New Roman"/>
            <family val="2"/>
            <charset val="204"/>
          </rPr>
          <t xml:space="preserve">
</t>
        </r>
        <r>
          <rPr>
            <sz val="18"/>
            <rFont val="Times New Roman"/>
            <family val="2"/>
            <charset val="204"/>
          </rPr>
          <t xml:space="preserve"> УБУиО (</t>
        </r>
        <r>
          <rPr>
            <u/>
            <sz val="18"/>
            <rFont val="Times New Roman"/>
            <family val="2"/>
            <charset val="204"/>
          </rPr>
          <t xml:space="preserve">ДК): </t>
        </r>
        <r>
          <rPr>
            <sz val="18"/>
            <rFont val="Times New Roman"/>
            <family val="2"/>
            <charset val="204"/>
          </rPr>
          <t>Реализация программы  осуществляется в плановом режиме.  Бюджетные ассигнования будут использованы в полном объеме до конца 2017 года.</t>
        </r>
      </is>
    </oc>
    <nc r="L29" t="inlineStr">
      <is>
        <r>
          <rPr>
            <u/>
            <sz val="18"/>
            <rFont val="Times New Roman"/>
            <family val="2"/>
            <charset val="204"/>
          </rPr>
          <t>УБУиО</t>
        </r>
        <r>
          <rPr>
            <sz val="18"/>
            <rFont val="Times New Roman"/>
            <family val="2"/>
            <charset val="204"/>
          </rPr>
          <t>: по состоянию на 01.05.2017 произведена выплата заработной платы за январь - март и первую половину апреля месяца 2017 года, оплата услуг по содержанию имущества, поставке основных средств и материальных запасов по факту оказания услуг, поставке товара в соответствии с условиями заключенных договоров, муниципальных контрактов,  в рамках переданных государственных полномочий по образованию и организации деятельности комиссий по делам несовершеннолетних и защите их прав и на осуществление деятельности по опеке и попечительству.
      Расходы на осуществление ежемесячных выплат</t>
        </r>
        <r>
          <rPr>
            <sz val="18"/>
            <color theme="1"/>
            <rFont val="Times New Roman"/>
            <family val="1"/>
            <charset val="204"/>
          </rPr>
          <t xml:space="preserve"> на содержание детей-сирот и детей, оставшихся без попечения родителей, лиц из числа детей сирот и детей, оставшихся без попечения родителей,</t>
        </r>
        <r>
          <rPr>
            <sz val="18"/>
            <rFont val="Times New Roman"/>
            <family val="2"/>
            <charset val="204"/>
          </rPr>
          <t xml:space="preserve"> вознаграждения приемным родителям производятся планомерно в течение всего финансового года.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     
</t>
        </r>
        <r>
          <rPr>
            <u/>
            <sz val="18"/>
            <rFont val="Times New Roman"/>
            <family val="2"/>
            <charset val="204"/>
          </rPr>
          <t>ДГХ:</t>
        </r>
        <r>
          <rPr>
            <sz val="18"/>
            <rFont val="Times New Roman"/>
            <family val="2"/>
            <charset val="204"/>
          </rPr>
          <t xml:space="preserve"> На 2017 год запланирован ремонт 7 квартир. Выполнены работы по проверке смет на сумму 14,0 тыс.руб.: - на ремонт жилого помещения, расположенного по адресу ул.Пушкина, дом 8, кв.72; - на ремонт жилого помещения, расположенного по адресу пр.Пролетарский, дом26, кв.4.
</t>
        </r>
        <r>
          <rPr>
            <u/>
            <sz val="18"/>
            <rFont val="Times New Roman"/>
            <family val="2"/>
            <charset val="204"/>
          </rPr>
          <t xml:space="preserve">ДАиГ: </t>
        </r>
        <r>
          <rPr>
            <sz val="18"/>
            <rFont val="Times New Roman"/>
            <family val="2"/>
            <charset val="204"/>
          </rPr>
          <t xml:space="preserve"> Состоялся аукцион на приобретение жилых помещений для участников программы (24 кв.)  Приобретены: 22 кв по 43,2 кв.м общей стоимостью 50 018,60 тыс.руб., 1 кв по 38 кв.м.- 1999,90 тыс.руб., 1 кв. по 38,7 кв.м - 2036,74 тыс.руб. Стадия заключения муниципальных контрактов. В результате проведенных торгов образовалась экономия в сумме 763,12 тыс.руб.                                                                                                                                                    Размещение заявки на проведение аукциона по приобретению жилых помещений на выделенные дополнительно средства окружного бюджета запланировано на май 2017г (9 квартир).</t>
        </r>
        <r>
          <rPr>
            <sz val="18"/>
            <color rgb="FFFF0000"/>
            <rFont val="Times New Roman"/>
            <family val="2"/>
            <charset val="204"/>
          </rPr>
          <t xml:space="preserve">
</t>
        </r>
        <r>
          <rPr>
            <u/>
            <sz val="18"/>
            <rFont val="Times New Roman"/>
            <family val="2"/>
            <charset val="204"/>
          </rPr>
          <t>ДО:</t>
        </r>
        <r>
          <rPr>
            <sz val="18"/>
            <rFont val="Times New Roman"/>
            <family val="2"/>
            <charset val="204"/>
          </rPr>
          <t>Реализация программы осуществляется в плановом режиме, освоение средств планируется до конца 2017 года:
Численность детей, получающих муниципальную услугу «Организация отдыха детей и молодежи» в оздоровительных лагерях с дневным пребыванием детей - 10 450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- 475 чел.
Количество приобретенных для детей в возрасте от 6 до 17 лет путёвок в организации, обеспечивающие отдых и оздоровление детей - 2 086 шт.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r>
          <rPr>
            <sz val="18"/>
            <color rgb="FFFF0000"/>
            <rFont val="Times New Roman"/>
            <family val="2"/>
            <charset val="204"/>
          </rPr>
          <t xml:space="preserve">
</t>
        </r>
        <r>
          <rPr>
            <sz val="18"/>
            <rFont val="Times New Roman"/>
            <family val="2"/>
            <charset val="204"/>
          </rPr>
          <t xml:space="preserve"> УБУиО (</t>
        </r>
        <r>
          <rPr>
            <u/>
            <sz val="18"/>
            <rFont val="Times New Roman"/>
            <family val="2"/>
            <charset val="204"/>
          </rPr>
          <t xml:space="preserve">ДК): </t>
        </r>
        <r>
          <rPr>
            <sz val="18"/>
            <rFont val="Times New Roman"/>
            <family val="2"/>
            <charset val="204"/>
          </rPr>
          <t>Реализация программы  осуществляется в плановом режиме.  Бюджетные ассигнования будут использованы в полном объеме до конца 2017 года.</t>
        </r>
      </is>
    </nc>
  </rcc>
  <rcv guid="{649E5CE3-4976-49D9-83DA-4E57FFC714BF}" action="delete"/>
  <rdn rId="0" localSheetId="1" customView="1" name="Z_649E5CE3_4976_49D9_83DA_4E57FFC714BF_.wvu.PrintArea" hidden="1" oldHidden="1">
    <formula>'на 01.05.2017'!$A$1:$L$185</formula>
    <oldFormula>'на 01.05.2017'!$A$1:$L$185</oldFormula>
  </rdn>
  <rdn rId="0" localSheetId="1" customView="1" name="Z_649E5CE3_4976_49D9_83DA_4E57FFC714BF_.wvu.PrintTitles" hidden="1" oldHidden="1">
    <formula>'на 01.05.2017'!$5:$8</formula>
    <oldFormula>'на 01.05.2017'!$5:$8</oldFormula>
  </rdn>
  <rdn rId="0" localSheetId="1" customView="1" name="Z_649E5CE3_4976_49D9_83DA_4E57FFC714BF_.wvu.FilterData" hidden="1" oldHidden="1">
    <formula>'на 01.05.2017'!$A$7:$L$386</formula>
    <oldFormula>'на 01.05.2017'!$A$7:$L$386</oldFormula>
  </rdn>
  <rcv guid="{649E5CE3-4976-49D9-83DA-4E57FFC714BF}" action="add"/>
</revisions>
</file>

<file path=xl/revisions/revisionLog1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1" sId="1">
    <oc r="J25">
      <f>8775607.9+260</f>
    </oc>
    <nc r="J25">
      <f>8775607.9+260+28096.4</f>
    </nc>
  </rcc>
  <rcc rId="42" sId="1">
    <oc r="L117" t="inlineStr">
      <is>
        <t xml:space="preserve">Средства предусмотрены:
 -  на выплату 1 субсидии на приобретение жилого помещения для участника программы. Оплата будет произведена по мере подготовки  управлением учета и распределения жилья Постановлений о предоставлении субсидий на приобретение жилого помещения в собственность;
 - на приобретение 3 жилых помещений. Заявка на проведение аукциона по приобретению жилых помещений для участников программы,  размещена в апреле 2017 года (3кв., 46м2)  Подведение итогов аукционов состоится 10.05.2017          </t>
      </is>
    </oc>
    <nc r="L117" t="inlineStr">
      <is>
        <t xml:space="preserve">Средства предусмотрены:
 -  на выплату 1 субсидии на приобретение жилого помещения для участника программы. Оплата будет произведена по мере подготовки  управлением учета и распределения жилья Постановлений о предоставлении субсидий на приобретение жилого помещения в собственность;
 - на приобретение 3 жилых помещений. Заявка на проведение аукциона по приобретению жилых помещений для участников программы,  размещена в апреле 2017 года (3кв., 46м2)  Подведение итогов аукциона состоится 10.05.2017          </t>
      </is>
    </nc>
  </rcc>
  <rcc rId="43" sId="1">
    <oc r="L87" t="inlineStr">
      <is>
        <t xml:space="preserve"> Извещение о проведении конкурса с ограниченным участием на выполнение работ по строительству объекта опубликовано - 28.04.2017 г.  Подведение итогов конкурса состоится  02.06.2017г.
Ориентировочный срок заключения муниципального контракта  на выполнение работ по строительству объекта - июнь 2017 г.
Ориентировочный срок ввода - июль 2019 г.</t>
      </is>
    </oc>
    <nc r="L87" t="inlineStr">
      <is>
        <t xml:space="preserve"> Извещение о проведении конкурса с ограниченным участием на выполнение работ по строительству объекта опубликовано - 28.04.2017.  Подведение итогов конкурса состоится  02.06.2017.
Ориентировочный срок заключения муниципального контракта  на выполнение работ по строительству объекта - июнь 2017 года.
Ориентировочный срок ввода - июль 2019 года.</t>
      </is>
    </nc>
  </rcc>
  <rcc rId="44" sId="1">
    <oc r="E45">
      <v>32949.980000000003</v>
    </oc>
    <nc r="E45">
      <f>61523.41+559.14</f>
    </nc>
  </rcc>
  <rcv guid="{99950613-28E7-4EC2-B918-559A2757B0A9}" action="delete"/>
  <rdn rId="0" localSheetId="1" customView="1" name="Z_99950613_28E7_4EC2_B918_559A2757B0A9_.wvu.PrintArea" hidden="1" oldHidden="1">
    <formula>'на 01.05.2017'!$A$1:$L$184</formula>
    <oldFormula>'на 01.05.2017'!$A$1:$L$184</oldFormula>
  </rdn>
  <rdn rId="0" localSheetId="1" customView="1" name="Z_99950613_28E7_4EC2_B918_559A2757B0A9_.wvu.PrintTitles" hidden="1" oldHidden="1">
    <formula>'на 01.05.2017'!$5:$8</formula>
    <oldFormula>'на 01.05.2017'!$5:$8</oldFormula>
  </rdn>
  <rdn rId="0" localSheetId="1" customView="1" name="Z_99950613_28E7_4EC2_B918_559A2757B0A9_.wvu.FilterData" hidden="1" oldHidden="1">
    <formula>'на 01.05.2017'!$A$7:$L$386</formula>
    <oldFormula>'на 01.05.2017'!$A$7:$L$386</oldFormula>
  </rdn>
  <rcv guid="{99950613-28E7-4EC2-B918-559A2757B0A9}"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8" sId="1" numFmtId="4">
    <oc r="C157">
      <v>128144.8</v>
    </oc>
    <nc r="C157">
      <v>155445.79999999999</v>
    </nc>
  </rcc>
  <rcc rId="49" sId="1" numFmtId="4">
    <oc r="E157">
      <v>24086</v>
    </oc>
    <nc r="E157">
      <v>42624.41</v>
    </nc>
  </rcc>
  <rcc rId="50" sId="1" numFmtId="4">
    <oc r="G157">
      <v>24086</v>
    </oc>
    <nc r="G157">
      <v>42616.43</v>
    </nc>
  </rcc>
  <rcc rId="51" sId="1" numFmtId="4">
    <oc r="C158">
      <f>12523.53-C159</f>
    </oc>
    <nc r="C158">
      <v>16167.33</v>
    </nc>
  </rcc>
  <rcc rId="52" sId="1" numFmtId="4">
    <oc r="D158">
      <v>12523.53</v>
    </oc>
    <nc r="D158">
      <v>16167.33</v>
    </nc>
  </rcc>
  <rcc rId="53" sId="1" numFmtId="4">
    <oc r="E158">
      <v>2321.5300000000002</v>
    </oc>
    <nc r="E158">
      <v>4313.3999999999996</v>
    </nc>
  </rcc>
  <rcc rId="54" sId="1" numFmtId="4">
    <oc r="G158">
      <v>2321.5300000000002</v>
    </oc>
    <nc r="G158">
      <v>4313.3999999999996</v>
    </nc>
  </rcc>
  <rcc rId="55" sId="1" numFmtId="4">
    <oc r="J158">
      <v>12523.53</v>
    </oc>
    <nc r="J158">
      <v>16167.33</v>
    </nc>
  </rcc>
  <rcc rId="56" sId="1" numFmtId="4">
    <oc r="E181">
      <v>5337.9</v>
    </oc>
    <nc r="E181">
      <v>9570.2000000000007</v>
    </nc>
  </rcc>
  <rcc rId="57" sId="1" numFmtId="4">
    <oc r="G181">
      <v>3490.82</v>
    </oc>
    <nc r="G181">
      <v>6929.63</v>
    </nc>
  </rcc>
  <rcc rId="58" sId="1" numFmtId="4">
    <oc r="G182">
      <v>2403.31</v>
    </oc>
    <nc r="G182">
      <v>2897.92</v>
    </nc>
  </rcc>
  <rcv guid="{D95852A1-B0FC-4AC5-B62B-5CCBE05B0D15}" action="delete"/>
  <rdn rId="0" localSheetId="1" customView="1" name="Z_D95852A1_B0FC_4AC5_B62B_5CCBE05B0D15_.wvu.PrintArea" hidden="1" oldHidden="1">
    <formula>'на 01.05.2017'!$A$1:$L$184</formula>
    <oldFormula>'на 01.05.2017'!$A$1:$L$184</oldFormula>
  </rdn>
  <rdn rId="0" localSheetId="1" customView="1" name="Z_D95852A1_B0FC_4AC5_B62B_5CCBE05B0D15_.wvu.FilterData" hidden="1" oldHidden="1">
    <formula>'на 01.05.2017'!$A$7:$L$386</formula>
    <oldFormula>'на 01.05.2017'!$A$7:$L$386</oldFormula>
  </rdn>
  <rcv guid="{D95852A1-B0FC-4AC5-B62B-5CCBE05B0D15}" action="add"/>
</revisions>
</file>

<file path=xl/revisions/revisionLog14.xml><?xml version="1.0" encoding="utf-8"?>
<revisions xmlns="http://schemas.openxmlformats.org/spreadsheetml/2006/main" xmlns:r="http://schemas.openxmlformats.org/officeDocument/2006/relationships">
  <rfmt sheetId="1" sqref="K57">
    <dxf>
      <fill>
        <patternFill>
          <bgColor rgb="FFFFFF00"/>
        </patternFill>
      </fill>
    </dxf>
  </rfmt>
</revisions>
</file>

<file path=xl/revisions/revisionLog1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64" sId="1" numFmtId="4">
    <nc r="C38">
      <v>313.5</v>
    </nc>
  </rcc>
  <rcc rId="65" sId="1" numFmtId="4">
    <oc r="D38">
      <v>313.5</v>
    </oc>
    <nc r="D38">
      <v>1055</v>
    </nc>
  </rcc>
  <rcc rId="66" sId="1" numFmtId="4">
    <oc r="C39">
      <v>5051.3</v>
    </oc>
    <nc r="C39">
      <v>4737.8</v>
    </nc>
  </rcc>
  <rcc rId="67" sId="1">
    <oc r="C37">
      <f>C39+C40</f>
    </oc>
    <nc r="C37">
      <f>C39+C40+C38</f>
    </nc>
  </rcc>
  <rcc rId="68" sId="1">
    <oc r="D37">
      <f>D39+D40</f>
    </oc>
    <nc r="D37">
      <f>D39+D40+D38</f>
    </nc>
  </rcc>
  <rcc rId="69" sId="1" numFmtId="4">
    <oc r="G40">
      <v>12</v>
    </oc>
    <nc r="G40">
      <v>19.100000000000001</v>
    </nc>
  </rcc>
  <rcc rId="70" sId="1" numFmtId="4">
    <oc r="E39">
      <v>174.3</v>
    </oc>
    <nc r="E39">
      <v>674.3</v>
    </nc>
  </rcc>
  <rcc rId="71" sId="1" numFmtId="4">
    <oc r="G39">
      <v>0</v>
    </oc>
    <nc r="G39">
      <v>544.6</v>
    </nc>
  </rcc>
  <rcc rId="72" sId="1" numFmtId="4">
    <oc r="E40">
      <v>12</v>
    </oc>
    <nc r="E40">
      <f>G40</f>
    </nc>
  </rcc>
  <rcv guid="{0CCCFAED-79CE-4449-BC23-D60C794B65C2}" action="delete"/>
  <rdn rId="0" localSheetId="1" customView="1" name="Z_0CCCFAED_79CE_4449_BC23_D60C794B65C2_.wvu.PrintArea" hidden="1" oldHidden="1">
    <formula>'на 01.05.2017'!$A$1:$L$180</formula>
    <oldFormula>'на 01.05.2017'!$A$1:$L$180</oldFormula>
  </rdn>
  <rdn rId="0" localSheetId="1" customView="1" name="Z_0CCCFAED_79CE_4449_BC23_D60C794B65C2_.wvu.PrintTitles" hidden="1" oldHidden="1">
    <formula>'на 01.05.2017'!$5:$8</formula>
    <oldFormula>'на 01.05.2017'!$5:$8</oldFormula>
  </rdn>
  <rdn rId="0" localSheetId="1" customView="1" name="Z_0CCCFAED_79CE_4449_BC23_D60C794B65C2_.wvu.Rows" hidden="1" oldHidden="1">
    <formula>'на 01.05.2017'!$16:$16,'на 01.05.2017'!$18:$20,'на 01.05.2017'!$24:$24,'на 01.05.2017'!$27:$27,'на 01.05.2017'!$31:$31,'на 01.05.2017'!$34:$35,'на 01.05.2017'!$41:$42,'на 01.05.2017'!$44:$44,'на 01.05.2017'!$48:$48,'на 01.05.2017'!$50:$50,'на 01.05.2017'!$52:$54,'на 01.05.2017'!$56:$56,'на 01.05.2017'!$58:$60,'на 01.05.2017'!$67:$68,'на 01.05.2017'!$70:$70,'на 01.05.2017'!$73:$74,'на 01.05.2017'!$76:$76,'на 01.05.2017'!$79:$80,'на 01.05.2017'!$82:$82,'на 01.05.2017'!$85:$86,'на 01.05.2017'!$88:$88,'на 01.05.2017'!$91:$92,'на 01.05.2017'!$97:$98,'на 01.05.2017'!$103:$104,'на 01.05.2017'!$106:$106,'на 01.05.2017'!$108:$110,'на 01.05.2017'!$113:$116,'на 01.05.2017'!$120:$122,'на 01.05.2017'!$125:$128,'на 01.05.2017'!$131:$131,'на 01.05.2017'!$134:$134,'на 01.05.2017'!$138:$138,'на 01.05.2017'!$142:$142,'на 01.05.2017'!$144:$148,'на 01.05.2017'!$150:$150,'на 01.05.2017'!$152:$154,'на 01.05.2017'!$156:$156,'на 01.05.2017'!$159:$160,'на 01.05.2017'!$163:$163,'на 01.05.2017'!$166:$167,'на 01.05.2017'!$170:$170,'на 01.05.2017'!$173:$174</formula>
    <oldFormula>'на 01.05.2017'!$16:$16,'на 01.05.2017'!$18:$20,'на 01.05.2017'!$24:$24,'на 01.05.2017'!$27:$27,'на 01.05.2017'!$31:$31,'на 01.05.2017'!$34:$35,'на 01.05.2017'!$41:$42,'на 01.05.2017'!$44:$44,'на 01.05.2017'!$48:$48,'на 01.05.2017'!$50:$50,'на 01.05.2017'!$52:$54,'на 01.05.2017'!$56:$56,'на 01.05.2017'!$58:$60,'на 01.05.2017'!$67:$68,'на 01.05.2017'!$70:$70,'на 01.05.2017'!$73:$74,'на 01.05.2017'!$76:$76,'на 01.05.2017'!$79:$80,'на 01.05.2017'!$82:$82,'на 01.05.2017'!$85:$86,'на 01.05.2017'!$88:$88,'на 01.05.2017'!$91:$92,'на 01.05.2017'!$97:$98,'на 01.05.2017'!$103:$104,'на 01.05.2017'!$106:$106,'на 01.05.2017'!$108:$110,'на 01.05.2017'!$113:$116,'на 01.05.2017'!$120:$122,'на 01.05.2017'!$125:$128,'на 01.05.2017'!$131:$131,'на 01.05.2017'!$134:$134,'на 01.05.2017'!$138:$138,'на 01.05.2017'!$142:$142,'на 01.05.2017'!$144:$148,'на 01.05.2017'!$150:$150,'на 01.05.2017'!$152:$154,'на 01.05.2017'!$156:$156,'на 01.05.2017'!$159:$160,'на 01.05.2017'!$163:$163,'на 01.05.2017'!$166:$167,'на 01.05.2017'!$170:$170,'на 01.05.2017'!$173:$174</oldFormula>
  </rdn>
  <rdn rId="0" localSheetId="1" customView="1" name="Z_0CCCFAED_79CE_4449_BC23_D60C794B65C2_.wvu.Cols" hidden="1" oldHidden="1">
    <formula>'на 01.05.2017'!$K:$K</formula>
    <oldFormula>'на 01.05.2017'!$K:$K</oldFormula>
  </rdn>
  <rdn rId="0" localSheetId="1" customView="1" name="Z_0CCCFAED_79CE_4449_BC23_D60C794B65C2_.wvu.FilterData" hidden="1" oldHidden="1">
    <formula>'на 01.05.2017'!$A$7:$L$386</formula>
    <oldFormula>'на 01.05.2017'!$A$7:$L$386</oldFormula>
  </rdn>
  <rcv guid="{0CCCFAED-79CE-4449-BC23-D60C794B65C2}"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7">
    <dxf>
      <fill>
        <patternFill patternType="solid">
          <bgColor rgb="FF92D050"/>
        </patternFill>
      </fill>
    </dxf>
  </rfmt>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8" sId="1">
    <oc r="B37" t="inlineStr">
      <is>
        <r>
          <t>Государственная программа "Развитие культуры и туризма в Ханты-Мансийском автономном округе - Югре на 2016-2020 годы"</t>
        </r>
        <r>
          <rPr>
            <sz val="20"/>
            <rFont val="Times New Roman"/>
            <family val="1"/>
            <charset val="204"/>
          </rPr>
          <t xml:space="preserve"> 
(1. 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2. Субсидии на развитие сферы культуры в муниципальных образованиях автономного округа;
3. Субсидии на развитие отрасли культуры;
4. Иные межбюджетные трансферты  на реализацию мероприятий по развитию профессионального искусства; 
5. Иные межбюджетные трансферты на реализацию мероприятий по стимулированию культурного разнообразия.)</t>
        </r>
      </is>
    </oc>
    <nc r="B37" t="inlineStr">
      <is>
        <r>
          <t>Государственная программа "Развитие культуры и туризма в Ханты-Мансийском автономном округе - Югре на 2016-2020 годы"</t>
        </r>
        <r>
          <rPr>
            <sz val="20"/>
            <rFont val="Times New Roman"/>
            <family val="1"/>
            <charset val="204"/>
          </rPr>
          <t xml:space="preserve"> 
(1. Субвенции на 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2. Субсидии на развитие сферы культуры в муниципальных образованиях автономного округа;
3. Субсидии на поддержку отрасли культуры;
4. Иные межбюджетные трансферты  на реализацию мероприятий по развитию профессионального искусства; 
5. Иные межбюджетные трансферты на реализацию мероприятий по стимулированию культурного разнообразия.)</t>
        </r>
      </is>
    </nc>
  </rcc>
</revisions>
</file>

<file path=xl/revisions/revisionLog17.xml><?xml version="1.0" encoding="utf-8"?>
<revisions xmlns="http://schemas.openxmlformats.org/spreadsheetml/2006/main" xmlns:r="http://schemas.openxmlformats.org/officeDocument/2006/relationships">
  <rcc rId="61" sId="1" numFmtId="4">
    <oc r="C133">
      <v>33127.22</v>
    </oc>
    <nc r="C133">
      <v>33153.94</v>
    </nc>
  </rcc>
  <rcc rId="62" sId="1" numFmtId="4">
    <oc r="G133">
      <v>9</v>
    </oc>
    <nc r="G133">
      <v>20.45</v>
    </nc>
  </rcc>
  <rcc rId="63" sId="1" numFmtId="4">
    <oc r="G132">
      <v>0</v>
    </oc>
    <nc r="G132">
      <v>151.29</v>
    </nc>
  </rcc>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38:J40">
    <dxf>
      <fill>
        <patternFill>
          <bgColor rgb="FFFF0000"/>
        </patternFill>
      </fill>
    </dxf>
  </rfmt>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J40">
    <dxf>
      <fill>
        <patternFill patternType="none">
          <bgColor auto="1"/>
        </patternFill>
      </fill>
    </dxf>
  </rfmt>
  <rfmt sheetId="1" sqref="J39">
    <dxf>
      <fill>
        <patternFill patternType="none">
          <bgColor auto="1"/>
        </patternFill>
      </fill>
    </dxf>
  </rfmt>
  <rcc rId="80" sId="1" numFmtId="4">
    <oc r="J38">
      <v>313.5</v>
    </oc>
    <nc r="J38">
      <f>D38</f>
    </nc>
  </rcc>
  <rfmt sheetId="1" sqref="J38">
    <dxf>
      <fill>
        <patternFill patternType="none">
          <bgColor auto="1"/>
        </patternFill>
      </fill>
    </dxf>
  </rfmt>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L99" t="inlineStr">
      <is>
        <t xml:space="preserve">На 01.04.2017 участниками мероприятия числится 49 молодых семьей. В 2017 году социальную выплату на приобретение (строительство) жилья планируется предоставить 8 молодым семьям.                                                                                                       </t>
      </is>
    </oc>
    <nc r="L99" t="inlineStr">
      <is>
        <t xml:space="preserve">Заключено соглашение от 11.04.2017 о предоставлении субсидии в 2017 году на финансирование подпрограммы "Обеспечение жильем молодых семей" между Департаментом строительства ХМАО-Югры  и Администрацией города. На 01.05.2017 участниками мероприятия числится 50 молодых семьей. В 2017 году социальную выплату на приобретение (строительство) жилья планируется предоставить 7 молодым семьям.                                                                                                       </t>
      </is>
    </nc>
  </rcc>
  <rfmt sheetId="1" sqref="L111" start="0" length="0">
    <dxf>
      <font>
        <sz val="18"/>
        <color auto="1"/>
      </font>
    </dxf>
  </rfmt>
  <rcc rId="2" sId="1">
    <oc r="L111" t="inlineStr">
      <is>
        <t xml:space="preserve">На 01.04.2017 участниками мероприятия числится 469 человек. В 2017 году субсидию за счет средств федерального бюджета на приобретение (строительство) жилья планируется  предоставить 20 льготополучателям.                                                                                                                                                                                                                                                            </t>
      </is>
    </oc>
    <nc r="L111" t="inlineStr">
      <is>
        <r>
          <rPr>
            <sz val="18"/>
            <color rgb="FFFF0000"/>
            <rFont val="Times New Roman"/>
            <family val="1"/>
            <charset val="204"/>
          </rPr>
          <t xml:space="preserve">На 01.05.2017 участниками мероприятия числится </t>
        </r>
        <r>
          <rPr>
            <sz val="18"/>
            <rFont val="Times New Roman"/>
            <family val="1"/>
            <charset val="204"/>
          </rPr>
          <t xml:space="preserve">469 -4 </t>
        </r>
        <r>
          <rPr>
            <sz val="18"/>
            <color rgb="FFFF0000"/>
            <rFont val="Times New Roman"/>
            <family val="1"/>
            <charset val="204"/>
          </rPr>
          <t xml:space="preserve"> человек. В 2017 году субсидию за счет средств федерального бюджета на приобретение (строительство) жилья планируется  предоставить 11 льготополучателям.         </t>
        </r>
        <r>
          <rPr>
            <sz val="18"/>
            <rFont val="Times New Roman"/>
            <family val="2"/>
            <charset val="204"/>
          </rPr>
          <t xml:space="preserve">                                                                                                                                                                                                                                                   </t>
        </r>
      </is>
    </nc>
  </rcc>
  <rcc rId="3" sId="1">
    <oc r="L123" t="inlineStr">
      <is>
        <t xml:space="preserve">На 01.01.2017 участником мероприятия числится один военнослужащий, уволенный в запас. В 2017 году за счет средств федерального бюджета планируется улучшить жилищные условия данного участника. </t>
      </is>
    </oc>
    <nc r="L123" t="inlineStr">
      <is>
        <t xml:space="preserve">На 01.01.2017 участником мероприятия числится один военнослужащий, уволенный в запас. По состоянию на 01.05.2017 участнику подпрограммы выдано гарантийное письмо на право получения единовременной денежной выплаты в целях приобретения жилого помещения в собственность самостоятельно. </t>
      </is>
    </nc>
  </rcc>
  <rcc rId="4" sId="1">
    <oc r="L136" t="inlineStr">
      <is>
        <r>
          <rPr>
            <u/>
            <sz val="18"/>
            <rFont val="Times New Roman"/>
            <family val="2"/>
            <charset val="204"/>
          </rPr>
          <t>АГ:</t>
        </r>
        <r>
          <rPr>
            <sz val="18"/>
            <rFont val="Times New Roman"/>
            <family val="2"/>
            <charset val="204"/>
          </rPr>
          <t xml:space="preserve">  1. По состоянию на 01.04.2017 произведена выплата заработной платы за январь-февраль и первую половину марта месяца 2017 года, оплата услуг по содержанию имущества и поставке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государственных полномочий на осуществление полномочий по созданию и обеспечению деятельности административных комиссий.  Реализация мероприятий  осуществляется в плановом режиме. Бюджетные ассигнования будут использованы в полном объеме до конца 2017 года. 
       2. Заключено соглашение от 15.02.2017  № АС-3с о предоставлении субсидии в 2017 году на мероприятия по профилактике правонарушений между Департаментом внутренней политики ХМАО-Югры  и Администрацией города. Приобретены удостоверения народных дружинников, заключен контракт на техническое обслуживание и  ремонт АПК "Безопасный город",  заключен договор на услуги почтовой связи, заключены договоры на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t>
        </r>
        <r>
          <rPr>
            <sz val="18"/>
            <color rgb="FFFF0000"/>
            <rFont val="Times New Roman"/>
            <family val="2"/>
            <charset val="204"/>
          </rPr>
          <t xml:space="preserve">
</t>
        </r>
        <r>
          <rPr>
            <u/>
            <sz val="18"/>
            <color theme="1"/>
            <rFont val="Times New Roman"/>
            <family val="2"/>
            <charset val="204"/>
          </rPr>
          <t/>
        </r>
      </is>
    </oc>
    <nc r="L136" t="inlineStr">
      <is>
        <r>
          <rPr>
            <u/>
            <sz val="18"/>
            <rFont val="Times New Roman"/>
            <family val="2"/>
            <charset val="204"/>
          </rPr>
          <t>АГ:</t>
        </r>
        <r>
          <rPr>
            <sz val="18"/>
            <rFont val="Times New Roman"/>
            <family val="2"/>
            <charset val="204"/>
          </rPr>
          <t xml:space="preserve">  1. По состоянию на 01.04.2017 произведена выплата заработной платы за январь-февраль и первую половину марта месяца 2017 года, оплата услуг по содержанию имущества и поставке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государственных полномочий на осуществление полномочий по созданию и обеспечению деятельности административных комиссий.  Реализация мероприятий  осуществляется в плановом режиме. Бюджетные ассигнования будут использованы в полном объеме до конца 2017 года. 
       2. Заключено соглашение от 15.02.2017  № АС-3с о предоставлении субсидии в 2017 году на мероприятия по профилактике правонарушений между Департаментом внутренней политики ХМАО-Югры  и Администрацией города. Приобретены удостоверения народных дружинников и вкладышы к удостоверению, заключен контракт на техническое обслуживание и  ремонт АПК "Безопасный город",  заключен договор на услуги почтовой связи, заключены договоры на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t>
        </r>
        <r>
          <rPr>
            <sz val="18"/>
            <color rgb="FFFF0000"/>
            <rFont val="Times New Roman"/>
            <family val="2"/>
            <charset val="204"/>
          </rPr>
          <t xml:space="preserve">
</t>
        </r>
        <r>
          <rPr>
            <u/>
            <sz val="18"/>
            <color theme="1"/>
            <rFont val="Times New Roman"/>
            <family val="2"/>
            <charset val="204"/>
          </rPr>
          <t/>
        </r>
      </is>
    </nc>
  </rcc>
  <rcv guid="{D95852A1-B0FC-4AC5-B62B-5CCBE05B0D15}" action="delete"/>
  <rdn rId="0" localSheetId="1" customView="1" name="Z_D95852A1_B0FC_4AC5_B62B_5CCBE05B0D15_.wvu.PrintArea" hidden="1" oldHidden="1">
    <formula>'на 01.05.2017'!$A$1:$L$184</formula>
    <oldFormula>'на 01.05.2017'!$A$1:$L$184</oldFormula>
  </rdn>
  <rdn rId="0" localSheetId="1" customView="1" name="Z_D95852A1_B0FC_4AC5_B62B_5CCBE05B0D15_.wvu.FilterData" hidden="1" oldHidden="1">
    <formula>'на 01.05.2017'!$A$7:$L$386</formula>
    <oldFormula>'на 01.05.2017'!$A$7:$L$386</oldFormula>
  </rdn>
  <rcv guid="{D95852A1-B0FC-4AC5-B62B-5CCBE05B0D15}"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9" sId="1" numFmtId="4">
    <oc r="G172">
      <v>685.33</v>
    </oc>
    <nc r="G172">
      <v>1066.6300000000001</v>
    </nc>
  </rcc>
  <rcc rId="90" sId="1" numFmtId="4">
    <oc r="G171">
      <v>13980.9</v>
    </oc>
    <nc r="G171">
      <v>21710.2</v>
    </nc>
  </rcc>
  <rcc rId="91" sId="1" numFmtId="4">
    <oc r="E171">
      <v>13980.9</v>
    </oc>
    <nc r="E171">
      <v>21710.2</v>
    </nc>
  </rcc>
  <rcc rId="92" sId="1">
    <oc r="L169" t="inlineStr">
      <is>
        <r>
          <rPr>
            <u/>
            <sz val="18"/>
            <rFont val="Times New Roman"/>
            <family val="2"/>
            <charset val="204"/>
          </rPr>
          <t>ДО, УБУиО(ДК):</t>
        </r>
        <r>
          <rPr>
            <sz val="18"/>
            <rFont val="Times New Roman"/>
            <family val="2"/>
            <charset val="204"/>
          </rPr>
          <t xml:space="preserve"> Реализация программы осуществляется в плановом режиме, освоение средств планируется до конца 2017 года:
Уровень средней заработной платы педагогических работников муниципальных организаций дополнительного образования детей в 2017 году не ниже уровня, достигнутого в 2016 году (60 551 руб.). 
</t>
        </r>
        <r>
          <rPr>
            <u/>
            <sz val="20"/>
            <color theme="1"/>
            <rFont val="Times New Roman"/>
            <family val="1"/>
            <charset val="204"/>
          </rPr>
          <t/>
        </r>
      </is>
    </oc>
    <nc r="L169" t="inlineStr">
      <is>
        <r>
          <rPr>
            <u/>
            <sz val="18"/>
            <rFont val="Times New Roman"/>
            <family val="2"/>
            <charset val="204"/>
          </rPr>
          <t>ДО, УБУиО(ДК):</t>
        </r>
        <r>
          <rPr>
            <sz val="18"/>
            <rFont val="Times New Roman"/>
            <family val="2"/>
            <charset val="204"/>
          </rPr>
          <t xml:space="preserve"> Реализация программы осуществляется в плановом режиме, освоение средств планируется до конца 2017 года:
Уровень средней заработной платы педагогических работников муниципальных организаций дополнительного образования детей в 2017 году не ниже уровня, достигнутого в 2016 году (62 960 руб.). 
</t>
        </r>
        <r>
          <rPr>
            <u/>
            <sz val="20"/>
            <color theme="1"/>
            <rFont val="Times New Roman"/>
            <family val="1"/>
            <charset val="204"/>
          </rPr>
          <t/>
        </r>
      </is>
    </nc>
  </rcc>
  <rfmt sheetId="1" sqref="A169">
    <dxf>
      <fill>
        <patternFill patternType="solid">
          <bgColor rgb="FF92D050"/>
        </patternFill>
      </fill>
    </dxf>
  </rfmt>
  <rcc rId="93" sId="1">
    <oc r="J37">
      <f>J39+J40</f>
    </oc>
    <nc r="J37">
      <f>J39+J40+J38</f>
    </nc>
  </rcc>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0CCCFAED_79CE_4449_BC23_D60C794B65C2_.wvu.Rows" hidden="1" oldHidden="1">
    <oldFormula>'на 01.05.2017'!$16:$16,'на 01.05.2017'!$18:$20,'на 01.05.2017'!$24:$24,'на 01.05.2017'!$27:$27,'на 01.05.2017'!$31:$31,'на 01.05.2017'!$34:$35,'на 01.05.2017'!$41:$42,'на 01.05.2017'!$44:$44,'на 01.05.2017'!$48:$48,'на 01.05.2017'!$50:$50,'на 01.05.2017'!$52:$54,'на 01.05.2017'!$56:$56,'на 01.05.2017'!$58:$60,'на 01.05.2017'!$67:$68,'на 01.05.2017'!$70:$70,'на 01.05.2017'!$73:$74,'на 01.05.2017'!$76:$76,'на 01.05.2017'!$79:$80,'на 01.05.2017'!$82:$82,'на 01.05.2017'!$85:$86,'на 01.05.2017'!$88:$88,'на 01.05.2017'!$91:$92,'на 01.05.2017'!$97:$98,'на 01.05.2017'!$103:$104,'на 01.05.2017'!$106:$106,'на 01.05.2017'!$108:$110,'на 01.05.2017'!$113:$116,'на 01.05.2017'!$120:$122,'на 01.05.2017'!$125:$128,'на 01.05.2017'!$131:$131,'на 01.05.2017'!$134:$134,'на 01.05.2017'!$138:$138,'на 01.05.2017'!$142:$142,'на 01.05.2017'!$144:$148,'на 01.05.2017'!$150:$150,'на 01.05.2017'!$152:$154,'на 01.05.2017'!$156:$156,'на 01.05.2017'!$159:$160,'на 01.05.2017'!$163:$163,'на 01.05.2017'!$166:$167,'на 01.05.2017'!$170:$170,'на 01.05.2017'!$173:$174</oldFormula>
  </rdn>
  <rcv guid="{0CCCFAED-79CE-4449-BC23-D60C794B65C2}" action="delete"/>
  <rdn rId="0" localSheetId="1" customView="1" name="Z_0CCCFAED_79CE_4449_BC23_D60C794B65C2_.wvu.PrintArea" hidden="1" oldHidden="1">
    <formula>'на 01.05.2017'!$A$1:$L$180</formula>
    <oldFormula>'на 01.05.2017'!$A$1:$L$180</oldFormula>
  </rdn>
  <rdn rId="0" localSheetId="1" customView="1" name="Z_0CCCFAED_79CE_4449_BC23_D60C794B65C2_.wvu.PrintTitles" hidden="1" oldHidden="1">
    <formula>'на 01.05.2017'!$5:$8</formula>
    <oldFormula>'на 01.05.2017'!$5:$8</oldFormula>
  </rdn>
  <rdn rId="0" localSheetId="1" customView="1" name="Z_0CCCFAED_79CE_4449_BC23_D60C794B65C2_.wvu.Cols" hidden="1" oldHidden="1">
    <formula>'на 01.05.2017'!$K:$K</formula>
    <oldFormula>'на 01.05.2017'!$K:$K</oldFormula>
  </rdn>
  <rdn rId="0" localSheetId="1" customView="1" name="Z_0CCCFAED_79CE_4449_BC23_D60C794B65C2_.wvu.FilterData" hidden="1" oldHidden="1">
    <formula>'на 01.05.2017'!$A$7:$L$386</formula>
    <oldFormula>'на 01.05.2017'!$A$7:$L$386</oldFormula>
  </rdn>
  <rcv guid="{0CCCFAED-79CE-4449-BC23-D60C794B65C2}" action="add"/>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9" sId="1">
    <oc r="L55" t="inlineStr">
      <is>
        <r>
          <rPr>
            <u/>
            <sz val="18"/>
            <rFont val="Times New Roman"/>
            <family val="2"/>
            <charset val="204"/>
          </rPr>
          <t>АГ:</t>
        </r>
        <r>
          <rPr>
            <sz val="18"/>
            <rFont val="Times New Roman"/>
            <family val="2"/>
            <charset val="204"/>
          </rPr>
          <t xml:space="preserve">
Планируется реализация мероприятий в рамках предоставления субсидий на содержание маточного поголовья животных (личные подсобные хозяйства), на вылов и реализацию пищевой рыбы (в том числе искусственно выращенной), пищевой рыбной продукции.                                                                                                                                                                                                                                                                                                                                        
</t>
        </r>
        <r>
          <rPr>
            <u/>
            <sz val="18"/>
            <rFont val="Times New Roman"/>
            <family val="2"/>
            <charset val="204"/>
          </rPr>
          <t>ДГХ:</t>
        </r>
        <r>
          <rPr>
            <sz val="18"/>
            <rFont val="Times New Roman"/>
            <family val="2"/>
            <charset val="204"/>
          </rPr>
          <t xml:space="preserve"> 
В 2017 году планируется утилизировать 1 800 безнадзорных животных.
</t>
        </r>
        <r>
          <rPr>
            <u/>
            <sz val="18"/>
            <rFont val="Times New Roman"/>
            <family val="1"/>
            <charset val="204"/>
          </rPr>
          <t>УБУиО</t>
        </r>
        <r>
          <rPr>
            <sz val="18"/>
            <rFont val="Times New Roman"/>
            <family val="2"/>
            <charset val="204"/>
          </rPr>
          <t xml:space="preserve">: </t>
        </r>
        <r>
          <rPr>
            <sz val="18"/>
            <color theme="1"/>
            <rFont val="Times New Roman"/>
            <family val="1"/>
            <charset val="204"/>
          </rPr>
          <t xml:space="preserve">Запланированы расходы на оплату труда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t>
        </r>
        <r>
          <rPr>
            <sz val="18"/>
            <rFont val="Times New Roman"/>
            <family val="2"/>
            <charset val="204"/>
          </rPr>
          <t xml:space="preserve">Реализация мероприятий  осуществляется в плановом режиме. Бюджетные ассигнования будут использованы в полном объеме до конца 2017 года. 
</t>
        </r>
        <r>
          <rPr>
            <u/>
            <sz val="18"/>
            <rFont val="Times New Roman"/>
            <family val="2"/>
            <charset val="204"/>
          </rPr>
          <t/>
        </r>
      </is>
    </oc>
    <nc r="L55" t="inlineStr">
      <is>
        <r>
          <rPr>
            <u/>
            <sz val="18"/>
            <rFont val="Times New Roman"/>
            <family val="2"/>
            <charset val="204"/>
          </rPr>
          <t>АГ:</t>
        </r>
        <r>
          <rPr>
            <sz val="18"/>
            <rFont val="Times New Roman"/>
            <family val="2"/>
            <charset val="204"/>
          </rPr>
          <t xml:space="preserve">
Планируется реализация мероприятий на содержание маточного поголовья животных (личные подсобные хозяйства), на вылов и реализацию рыбы (в том числе искусственно выращенной).                                                                                                                                                                                                                                                                                                                                        
</t>
        </r>
        <r>
          <rPr>
            <u/>
            <sz val="18"/>
            <rFont val="Times New Roman"/>
            <family val="2"/>
            <charset val="204"/>
          </rPr>
          <t>ДГХ:</t>
        </r>
        <r>
          <rPr>
            <sz val="18"/>
            <rFont val="Times New Roman"/>
            <family val="2"/>
            <charset val="204"/>
          </rPr>
          <t xml:space="preserve"> 
В 2017 году планируется утилизировать 1 800 безнадзорных животных.
</t>
        </r>
        <r>
          <rPr>
            <u/>
            <sz val="18"/>
            <rFont val="Times New Roman"/>
            <family val="1"/>
            <charset val="204"/>
          </rPr>
          <t>УБУиО</t>
        </r>
        <r>
          <rPr>
            <sz val="18"/>
            <rFont val="Times New Roman"/>
            <family val="2"/>
            <charset val="204"/>
          </rPr>
          <t xml:space="preserve">: </t>
        </r>
        <r>
          <rPr>
            <sz val="18"/>
            <color theme="1"/>
            <rFont val="Times New Roman"/>
            <family val="1"/>
            <charset val="204"/>
          </rPr>
          <t xml:space="preserve">Запланированы расходы на оплату труда для осуществления переданного государственного полномочия по проведению мероприятий по предупреждению и ликвидации болезней от животных, их лечению, защите населения от болезней, общих для человека и животных. </t>
        </r>
        <r>
          <rPr>
            <sz val="18"/>
            <rFont val="Times New Roman"/>
            <family val="2"/>
            <charset val="204"/>
          </rPr>
          <t xml:space="preserve">Реализация мероприятий  осуществляется в плановом режиме. Бюджетные ассигнования будут использованы в полном объеме до конца 2017 года. 
</t>
        </r>
        <r>
          <rPr>
            <u/>
            <sz val="18"/>
            <rFont val="Times New Roman"/>
            <family val="2"/>
            <charset val="204"/>
          </rPr>
          <t/>
        </r>
      </is>
    </nc>
  </rcc>
  <rdn rId="0" localSheetId="1" customView="1" name="Z_CA384592_0CFD_4322_A4EB_34EC04693944_.wvu.Rows" hidden="1" oldHidden="1">
    <oldFormula>'на 01.05.2017'!$16:$16,'на 01.05.2017'!$18:$20,'на 01.05.2017'!$24:$24,'на 01.05.2017'!$27:$28,'на 01.05.2017'!$31:$31,'на 01.05.2017'!$34:$35,'на 01.05.2017'!#REF!,'на 01.05.2017'!$41:$42,'на 01.05.2017'!$44:$44,'на 01.05.2017'!$48:$48,'на 01.05.2017'!$50:$50,'на 01.05.2017'!$52:$54,'на 01.05.2017'!$56:$56,'на 01.05.2017'!$58:$60,'на 01.05.2017'!#REF!,'на 01.05.2017'!$67:$68,'на 01.05.2017'!$70:$70,'на 01.05.2017'!$73:$74,'на 01.05.2017'!$76:$76,'на 01.05.2017'!$79:$80,'на 01.05.2017'!$88:$88,'на 01.05.2017'!$91:$92,'на 01.05.2017'!$97:$98,'на 01.05.2017'!$103:$104,'на 01.05.2017'!$106:$106,'на 01.05.2017'!$108:$110,'на 01.05.2017'!$113:$116,'на 01.05.2017'!$120:$122,'на 01.05.2017'!$125:$128,'на 01.05.2017'!$131:$131,'на 01.05.2017'!$134:$134,'на 01.05.2017'!$138:$138,'на 01.05.2017'!$142:$142,'на 01.05.2017'!$144:$148,'на 01.05.2017'!$150:$150,'на 01.05.2017'!$152:$154,'на 01.05.2017'!$156:$156,'на 01.05.2017'!$159:$160,'на 01.05.2017'!$163:$163,'на 01.05.2017'!$166:$167,'на 01.05.2017'!$170:$170,'на 01.05.2017'!$173:$174,'на 01.05.2017'!$183:$184</oldFormula>
  </rdn>
  <rcv guid="{CA384592-0CFD-4322-A4EB-34EC04693944}" action="delete"/>
  <rdn rId="0" localSheetId="1" customView="1" name="Z_CA384592_0CFD_4322_A4EB_34EC04693944_.wvu.PrintArea" hidden="1" oldHidden="1">
    <formula>'на 01.05.2017'!$A$1:$L$182</formula>
    <oldFormula>'на 01.05.2017'!$A$1:$L$182</oldFormula>
  </rdn>
  <rdn rId="0" localSheetId="1" customView="1" name="Z_CA384592_0CFD_4322_A4EB_34EC04693944_.wvu.PrintTitles" hidden="1" oldHidden="1">
    <formula>'на 01.05.2017'!$5:$8</formula>
    <oldFormula>'на 01.05.2017'!$5:$8</oldFormula>
  </rdn>
  <rdn rId="0" localSheetId="1" customView="1" name="Z_CA384592_0CFD_4322_A4EB_34EC04693944_.wvu.FilterData" hidden="1" oldHidden="1">
    <formula>'на 01.05.2017'!$A$7:$L$386</formula>
    <oldFormula>'на 01.05.2017'!$A$7:$L$386</oldFormula>
  </rdn>
  <rcv guid="{CA384592-0CFD-4322-A4EB-34EC04693944}" action="add"/>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4" sId="1">
    <oc r="J57">
      <f>997+2011.4+22.6</f>
    </oc>
    <nc r="J57">
      <f>997+2011.4</f>
    </nc>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5" sId="1" numFmtId="4">
    <oc r="D51">
      <v>9053.9</v>
    </oc>
    <nc r="D51">
      <v>8481.2000000000007</v>
    </nc>
  </rcc>
  <rcc rId="106" sId="1" numFmtId="4">
    <oc r="E51">
      <v>1699</v>
    </oc>
    <nc r="E51">
      <v>2021.7</v>
    </nc>
  </rcc>
  <rcc rId="107" sId="1" numFmtId="4">
    <oc r="G51">
      <v>1246.6400000000001</v>
    </oc>
    <nc r="G51">
      <v>1909.61</v>
    </nc>
  </rcc>
  <rfmt sheetId="1" sqref="J51">
    <dxf>
      <fill>
        <patternFill patternType="solid">
          <bgColor rgb="FFFF0000"/>
        </patternFill>
      </fill>
    </dxf>
  </rfmt>
  <rfmt sheetId="1" sqref="J51">
    <dxf>
      <fill>
        <patternFill patternType="none">
          <bgColor auto="1"/>
        </patternFill>
      </fill>
    </dxf>
  </rfmt>
  <rcc rId="108" sId="1">
    <oc r="C46">
      <f>12927.61+666.44+6</f>
    </oc>
    <nc r="C46">
      <f>12927.61+666.45+6</f>
    </nc>
  </rcc>
  <rcc rId="109" sId="1">
    <oc r="C45">
      <f>5998+54+183432.7</f>
    </oc>
    <nc r="C45">
      <f>5894+183432.7</f>
    </nc>
  </rcc>
  <rcc rId="110" sId="1">
    <oc r="D46">
      <f>12927.61+672.45</f>
    </oc>
    <nc r="D46">
      <f>12927.61+666.45+6</f>
    </nc>
  </rcc>
  <rcc rId="111" sId="1">
    <oc r="D45">
      <f>5998+245624.7-104</f>
    </oc>
    <nc r="D45">
      <f>5894+245624.7</f>
    </nc>
  </rcc>
  <rcc rId="112" sId="1" numFmtId="4">
    <oc r="E46">
      <v>3238.07</v>
    </oc>
    <nc r="E46">
      <f>3238.07+106.33</f>
    </nc>
  </rcc>
  <rcc rId="113" sId="1" numFmtId="4">
    <oc r="G46">
      <v>3238.07</v>
    </oc>
    <nc r="G46">
      <f>3238.07+106.33</f>
    </nc>
  </rcc>
  <rcc rId="114" sId="1" numFmtId="4">
    <oc r="G45">
      <v>61523.41</v>
    </oc>
    <nc r="G45">
      <f>61523.41+559.15</f>
    </nc>
  </rcc>
  <rcc rId="115" sId="1">
    <oc r="J46">
      <f>12927.61+672.45</f>
    </oc>
    <nc r="J46">
      <f>12927.61+666.48+6</f>
    </nc>
  </rcc>
  <rcc rId="116" sId="1">
    <oc r="J45">
      <f>245624.7+5998-104</f>
    </oc>
    <nc r="J45">
      <f>245624.7+5894</f>
    </nc>
  </rcc>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37">
    <dxf>
      <fill>
        <patternFill patternType="none">
          <bgColor auto="1"/>
        </patternFill>
      </fill>
    </dxf>
  </rfmt>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7" sId="1">
    <oc r="L111" t="inlineStr">
      <is>
        <r>
          <rPr>
            <sz val="18"/>
            <color rgb="FFFF0000"/>
            <rFont val="Times New Roman"/>
            <family val="1"/>
            <charset val="204"/>
          </rPr>
          <t xml:space="preserve">На 01.05.2017 участниками мероприятия числится </t>
        </r>
        <r>
          <rPr>
            <sz val="18"/>
            <rFont val="Times New Roman"/>
            <family val="1"/>
            <charset val="204"/>
          </rPr>
          <t xml:space="preserve">469 -4 </t>
        </r>
        <r>
          <rPr>
            <sz val="18"/>
            <color rgb="FFFF0000"/>
            <rFont val="Times New Roman"/>
            <family val="1"/>
            <charset val="204"/>
          </rPr>
          <t xml:space="preserve"> человек. В 2017 году субсидию за счет средств федерального бюджета на приобретение (строительство) жилья планируется  предоставить 11 льготополучателям.         </t>
        </r>
        <r>
          <rPr>
            <sz val="18"/>
            <rFont val="Times New Roman"/>
            <family val="2"/>
            <charset val="204"/>
          </rPr>
          <t xml:space="preserve">                                                                                                                                                                                                                                                   </t>
        </r>
      </is>
    </oc>
    <nc r="L111" t="inlineStr">
      <is>
        <r>
          <t xml:space="preserve">На 01.05.2017 участниками мероприятия числится 465  человек. В 2017 году субсидию за счет средств федерального бюджета на приобретение (строительство) жилья планируется  предоставить 11 льготополучателям.       </t>
        </r>
        <r>
          <rPr>
            <sz val="18"/>
            <color rgb="FFFF0000"/>
            <rFont val="Times New Roman"/>
            <family val="1"/>
            <charset val="204"/>
          </rPr>
          <t xml:space="preserve">  </t>
        </r>
        <r>
          <rPr>
            <sz val="18"/>
            <rFont val="Times New Roman"/>
            <family val="2"/>
            <charset val="204"/>
          </rPr>
          <t xml:space="preserve">                                                                                                                                                                                                                                                   </t>
        </r>
      </is>
    </nc>
  </rcc>
  <rcv guid="{D95852A1-B0FC-4AC5-B62B-5CCBE05B0D15}" action="delete"/>
  <rdn rId="0" localSheetId="1" customView="1" name="Z_D95852A1_B0FC_4AC5_B62B_5CCBE05B0D15_.wvu.PrintArea" hidden="1" oldHidden="1">
    <formula>'на 01.05.2017'!$A$1:$L$184</formula>
    <oldFormula>'на 01.05.2017'!$A$1:$L$184</oldFormula>
  </rdn>
  <rdn rId="0" localSheetId="1" customView="1" name="Z_D95852A1_B0FC_4AC5_B62B_5CCBE05B0D15_.wvu.FilterData" hidden="1" oldHidden="1">
    <formula>'на 01.05.2017'!$A$7:$L$386</formula>
    <oldFormula>'на 01.05.2017'!$A$7:$L$386</oldFormula>
  </rdn>
  <rcv guid="{D95852A1-B0FC-4AC5-B62B-5CCBE05B0D15}" action="add"/>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CCCFAED-79CE-4449-BC23-D60C794B65C2}" action="delete"/>
  <rdn rId="0" localSheetId="1" customView="1" name="Z_0CCCFAED_79CE_4449_BC23_D60C794B65C2_.wvu.PrintArea" hidden="1" oldHidden="1">
    <formula>'на 01.05.2017'!$A$1:$L$180</formula>
    <oldFormula>'на 01.05.2017'!$A$1:$L$180</oldFormula>
  </rdn>
  <rdn rId="0" localSheetId="1" customView="1" name="Z_0CCCFAED_79CE_4449_BC23_D60C794B65C2_.wvu.PrintTitles" hidden="1" oldHidden="1">
    <formula>'на 01.05.2017'!$5:$8</formula>
    <oldFormula>'на 01.05.2017'!$5:$8</oldFormula>
  </rdn>
  <rdn rId="0" localSheetId="1" customView="1" name="Z_0CCCFAED_79CE_4449_BC23_D60C794B65C2_.wvu.Cols" hidden="1" oldHidden="1">
    <formula>'на 01.05.2017'!$K:$K</formula>
    <oldFormula>'на 01.05.2017'!$K:$K</oldFormula>
  </rdn>
  <rdn rId="0" localSheetId="1" customView="1" name="Z_0CCCFAED_79CE_4449_BC23_D60C794B65C2_.wvu.FilterData" hidden="1" oldHidden="1">
    <formula>'на 01.05.2017'!$A$7:$L$386</formula>
    <oldFormula>'на 01.05.2017'!$A$7:$L$386</oldFormula>
  </rdn>
  <rcv guid="{0CCCFAED-79CE-4449-BC23-D60C794B65C2}" action="add"/>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CCCFAED-79CE-4449-BC23-D60C794B65C2}" action="delete"/>
  <rdn rId="0" localSheetId="1" customView="1" name="Z_0CCCFAED_79CE_4449_BC23_D60C794B65C2_.wvu.PrintArea" hidden="1" oldHidden="1">
    <formula>'на 01.05.2017'!$A$1:$L$180</formula>
    <oldFormula>'на 01.05.2017'!$A$1:$L$180</oldFormula>
  </rdn>
  <rdn rId="0" localSheetId="1" customView="1" name="Z_0CCCFAED_79CE_4449_BC23_D60C794B65C2_.wvu.PrintTitles" hidden="1" oldHidden="1">
    <formula>'на 01.05.2017'!$5:$8</formula>
    <oldFormula>'на 01.05.2017'!$5:$8</oldFormula>
  </rdn>
  <rdn rId="0" localSheetId="1" customView="1" name="Z_0CCCFAED_79CE_4449_BC23_D60C794B65C2_.wvu.Cols" hidden="1" oldHidden="1">
    <formula>'на 01.05.2017'!$K:$K</formula>
    <oldFormula>'на 01.05.2017'!$K:$K</oldFormula>
  </rdn>
  <rdn rId="0" localSheetId="1" customView="1" name="Z_0CCCFAED_79CE_4449_BC23_D60C794B65C2_.wvu.FilterData" hidden="1" oldHidden="1">
    <formula>'на 01.05.2017'!$A$7:$L$386</formula>
    <oldFormula>'на 01.05.2017'!$A$7:$L$386</oldFormula>
  </rdn>
  <rcv guid="{0CCCFAED-79CE-4449-BC23-D60C794B65C2}" action="add"/>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95852A1-B0FC-4AC5-B62B-5CCBE05B0D15}" action="delete"/>
  <rdn rId="0" localSheetId="1" customView="1" name="Z_D95852A1_B0FC_4AC5_B62B_5CCBE05B0D15_.wvu.PrintArea" hidden="1" oldHidden="1">
    <formula>'на 01.05.2017'!$A$1:$L$184</formula>
    <oldFormula>'на 01.05.2017'!$A$1:$L$184</oldFormula>
  </rdn>
  <rdn rId="0" localSheetId="1" customView="1" name="Z_D95852A1_B0FC_4AC5_B62B_5CCBE05B0D15_.wvu.FilterData" hidden="1" oldHidden="1">
    <formula>'на 01.05.2017'!$A$7:$L$386</formula>
    <oldFormula>'на 01.05.2017'!$A$7:$L$386</oldFormula>
  </rdn>
  <rcv guid="{D95852A1-B0FC-4AC5-B62B-5CCBE05B0D15}"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 sId="1">
    <oc r="L49" t="inlineStr">
      <is>
        <r>
          <rPr>
            <u/>
            <sz val="18"/>
            <rFont val="Times New Roman"/>
            <family val="1"/>
            <charset val="204"/>
          </rPr>
          <t>АГ:</t>
        </r>
        <r>
          <rPr>
            <sz val="18"/>
            <rFont val="Times New Roman"/>
            <family val="1"/>
            <charset val="204"/>
          </rPr>
          <t xml:space="preserve"> По состоянию на 01.04.2017 произведена выплата заработной платы за январь - февраль и первую половину марта месяца 2017 года,  оплата услуг по содержанию имущества, поставке основных средств и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полномочий в сфере трудовых отношений государственного управления охраной труда.
</t>
        </r>
        <r>
          <rPr>
            <u/>
            <sz val="18"/>
            <rFont val="Times New Roman"/>
            <family val="1"/>
            <charset val="204"/>
          </rPr>
          <t>ДО:</t>
        </r>
        <r>
          <rPr>
            <sz val="18"/>
            <rFont val="Times New Roman"/>
            <family val="1"/>
            <charset val="204"/>
          </rPr>
          <t xml:space="preserve">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УБУиО (ДК): Реализация программы  осуществляется в плановом режиме (содействие трудоустройству не занятых инвалидов на оборудованные (оснащенные ) рабочие места).  Бюджетные ассигнования будут использованы в полном объеме до конца 2017 года.
</t>
        </r>
        <r>
          <rPr>
            <u/>
            <sz val="18"/>
            <rFont val="Times New Roman"/>
            <family val="1"/>
            <charset val="204"/>
          </rPr>
          <t/>
        </r>
      </is>
    </oc>
    <nc r="L49" t="inlineStr">
      <is>
        <r>
          <rPr>
            <u/>
            <sz val="18"/>
            <rFont val="Times New Roman"/>
            <family val="1"/>
            <charset val="204"/>
          </rPr>
          <t>АГ:</t>
        </r>
        <r>
          <rPr>
            <sz val="18"/>
            <rFont val="Times New Roman"/>
            <family val="1"/>
            <charset val="204"/>
          </rPr>
          <t xml:space="preserve"> По состоянию на 01.05.2017 произведена выплата заработной платы за январь - март и первую половину апреля месяца 2017 года,  оплата услуг по содержанию имущества, поставке основных средств и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полномочий в сфере трудовых отношений государственного управления охраной труда.
</t>
        </r>
        <r>
          <rPr>
            <u/>
            <sz val="18"/>
            <rFont val="Times New Roman"/>
            <family val="1"/>
            <charset val="204"/>
          </rPr>
          <t>ДО:</t>
        </r>
        <r>
          <rPr>
            <sz val="18"/>
            <rFont val="Times New Roman"/>
            <family val="1"/>
            <charset val="204"/>
          </rPr>
          <t xml:space="preserve"> Для обеспечения реализации мероприятий государственной программы КУ ХМАО-Югры "Сургутский центр занятости населения" проводит работу по поиску кандидатов для их трудоустройства в образовательные учреждения, подведомственные департаменту образования.
УБУиО (ДК): Реализация программы  осуществляется в плановом режиме (содействие трудоустройству не занятых инвалидов на оборудованные (оснащенные ) рабочие места).  Бюджетные ассигнования будут использованы в полном объеме до конца 2017 года.
</t>
        </r>
        <r>
          <rPr>
            <u/>
            <sz val="18"/>
            <rFont val="Times New Roman"/>
            <family val="1"/>
            <charset val="204"/>
          </rPr>
          <t/>
        </r>
      </is>
    </nc>
  </rcc>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0" sId="1">
    <oc r="J33">
      <f>16490.35+586.9+2180.32</f>
    </oc>
    <nc r="J33">
      <f>16490.35+3213.23</f>
    </nc>
  </rcc>
  <rdn rId="0" localSheetId="1" customView="1" name="Z_0CCCFAED_79CE_4449_BC23_D60C794B65C2_.wvu.Cols" hidden="1" oldHidden="1">
    <oldFormula>'на 01.05.2017'!$K:$K</oldFormula>
  </rdn>
  <rcv guid="{0CCCFAED-79CE-4449-BC23-D60C794B65C2}" action="delete"/>
  <rdn rId="0" localSheetId="1" customView="1" name="Z_0CCCFAED_79CE_4449_BC23_D60C794B65C2_.wvu.PrintArea" hidden="1" oldHidden="1">
    <formula>'на 01.05.2017'!$A$1:$L$180</formula>
    <oldFormula>'на 01.05.2017'!$A$1:$L$180</oldFormula>
  </rdn>
  <rdn rId="0" localSheetId="1" customView="1" name="Z_0CCCFAED_79CE_4449_BC23_D60C794B65C2_.wvu.PrintTitles" hidden="1" oldHidden="1">
    <formula>'на 01.05.2017'!$5:$8</formula>
    <oldFormula>'на 01.05.2017'!$5:$8</oldFormula>
  </rdn>
  <rdn rId="0" localSheetId="1" customView="1" name="Z_0CCCFAED_79CE_4449_BC23_D60C794B65C2_.wvu.FilterData" hidden="1" oldHidden="1">
    <formula>'на 01.05.2017'!$A$7:$L$386</formula>
    <oldFormula>'на 01.05.2017'!$A$7:$L$386</oldFormula>
  </rdn>
  <rcv guid="{0CCCFAED-79CE-4449-BC23-D60C794B65C2}" action="add"/>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5" sId="1">
    <oc r="J46">
      <f>12927.61+666.48+6</f>
    </oc>
    <nc r="J46">
      <f>12927.61+666.45+6</f>
    </nc>
  </rcc>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6" sId="1">
    <oc r="J33">
      <f>16490.35+3213.23</f>
    </oc>
    <nc r="J33">
      <f>16490.34+3213.23</f>
    </nc>
  </rcc>
  <rfmt sheetId="1" sqref="K33">
    <dxf>
      <fill>
        <patternFill patternType="none">
          <bgColor auto="1"/>
        </patternFill>
      </fill>
    </dxf>
  </rfmt>
  <rcv guid="{0CCCFAED-79CE-4449-BC23-D60C794B65C2}" action="delete"/>
  <rdn rId="0" localSheetId="1" customView="1" name="Z_0CCCFAED_79CE_4449_BC23_D60C794B65C2_.wvu.PrintArea" hidden="1" oldHidden="1">
    <formula>'на 01.05.2017'!$A$1:$L$180</formula>
    <oldFormula>'на 01.05.2017'!$A$1:$L$180</oldFormula>
  </rdn>
  <rdn rId="0" localSheetId="1" customView="1" name="Z_0CCCFAED_79CE_4449_BC23_D60C794B65C2_.wvu.PrintTitles" hidden="1" oldHidden="1">
    <formula>'на 01.05.2017'!$5:$8</formula>
    <oldFormula>'на 01.05.2017'!$5:$8</oldFormula>
  </rdn>
  <rdn rId="0" localSheetId="1" customView="1" name="Z_0CCCFAED_79CE_4449_BC23_D60C794B65C2_.wvu.FilterData" hidden="1" oldHidden="1">
    <formula>'на 01.05.2017'!$A$7:$L$386</formula>
    <oldFormula>'на 01.05.2017'!$A$7:$L$386</oldFormula>
  </rdn>
  <rcv guid="{0CCCFAED-79CE-4449-BC23-D60C794B65C2}" action="add"/>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0" sId="1">
    <oc r="J51">
      <f>194.37+8148.1+218.07-412.44+833.11+72.69</f>
    </oc>
    <nc r="J51">
      <f>8148.1+260.43+72.7</f>
    </nc>
  </rcc>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1" sId="1">
    <oc r="J51">
      <f>8148.1+260.43+72.7</f>
    </oc>
    <nc r="J51">
      <f>8148.1+260.43+72.69</f>
    </nc>
  </rcc>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69">
    <dxf>
      <fill>
        <patternFill patternType="none">
          <bgColor auto="1"/>
        </patternFill>
      </fill>
    </dxf>
  </rfmt>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2" sId="1" numFmtId="4">
    <oc r="D25">
      <v>8775867.9000000004</v>
    </oc>
    <nc r="D25">
      <v>8803964.3000000007</v>
    </nc>
  </rcc>
  <rcc rId="143" sId="1" numFmtId="4">
    <oc r="G26">
      <v>9221.66</v>
    </oc>
    <nc r="G26">
      <v>9396.31</v>
    </nc>
  </rcc>
  <rcv guid="{3EEA7E1A-5F2B-4408-A34C-1F0223B5B245}" action="delete"/>
  <rdn rId="0" localSheetId="1" customView="1" name="Z_3EEA7E1A_5F2B_4408_A34C_1F0223B5B245_.wvu.PrintArea" hidden="1" oldHidden="1">
    <formula>'на 01.05.2017'!$A$1:$L$185</formula>
    <oldFormula>'на 01.05.2017'!$A$1:$L$185</oldFormula>
  </rdn>
  <rdn rId="0" localSheetId="1" customView="1" name="Z_3EEA7E1A_5F2B_4408_A34C_1F0223B5B245_.wvu.PrintTitles" hidden="1" oldHidden="1">
    <formula>'на 01.05.2017'!$5:$8</formula>
    <oldFormula>'на 01.05.2017'!$5:$8</oldFormula>
  </rdn>
  <rdn rId="0" localSheetId="1" customView="1" name="Z_3EEA7E1A_5F2B_4408_A34C_1F0223B5B245_.wvu.FilterData" hidden="1" oldHidden="1">
    <formula>'на 01.05.2017'!$A$7:$L$386</formula>
    <oldFormula>'на 01.05.2017'!$A$7:$L$386</oldFormula>
  </rdn>
  <rcv guid="{3EEA7E1A-5F2B-4408-A34C-1F0223B5B245}" action="add"/>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7" sId="1" numFmtId="4">
    <oc r="E25">
      <v>1621150.33</v>
    </oc>
    <nc r="E25">
      <v>2398578.27</v>
    </nc>
  </rcc>
  <rcc rId="148" sId="1" numFmtId="4">
    <oc r="G25">
      <v>1611805.01</v>
    </oc>
    <nc r="G25">
      <v>2376550.46</v>
    </nc>
  </rcc>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9" sId="1">
    <oc r="J25">
      <f>8775607.9+260+28096.4</f>
    </oc>
    <nc r="J25">
      <f>8775867.9+260+28096.4</f>
    </nc>
  </rcc>
</revisions>
</file>

<file path=xl/revisions/revisionLog3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0" sId="1">
    <oc r="J25">
      <f>8775867.9+260+28096.4</f>
    </oc>
    <nc r="J25">
      <f>8775867.9+28096.4</f>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 sId="1">
    <oc r="L136" t="inlineStr">
      <is>
        <r>
          <rPr>
            <u/>
            <sz val="18"/>
            <rFont val="Times New Roman"/>
            <family val="2"/>
            <charset val="204"/>
          </rPr>
          <t>АГ:</t>
        </r>
        <r>
          <rPr>
            <sz val="18"/>
            <rFont val="Times New Roman"/>
            <family val="2"/>
            <charset val="204"/>
          </rPr>
          <t xml:space="preserve">  1. По состоянию на 01.04.2017 произведена выплата заработной платы за январь-февраль и первую половину марта месяца 2017 года, оплата услуг по содержанию имущества и поставке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государственных полномочий на осуществление полномочий по созданию и обеспечению деятельности административных комиссий.  Реализация мероприятий  осуществляется в плановом режиме. Бюджетные ассигнования будут использованы в полном объеме до конца 2017 года. 
       2. Заключено соглашение от 15.02.2017  № АС-3с о предоставлении субсидии в 2017 году на мероприятия по профилактике правонарушений между Департаментом внутренней политики ХМАО-Югры  и Администрацией города. Приобретены удостоверения народных дружинников и вкладышы к удостоверению, заключен контракт на техническое обслуживание и  ремонт АПК "Безопасный город",  заключен договор на услуги почтовой связи, заключены договоры на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t>
        </r>
        <r>
          <rPr>
            <sz val="18"/>
            <color rgb="FFFF0000"/>
            <rFont val="Times New Roman"/>
            <family val="2"/>
            <charset val="204"/>
          </rPr>
          <t xml:space="preserve">
</t>
        </r>
        <r>
          <rPr>
            <u/>
            <sz val="18"/>
            <color theme="1"/>
            <rFont val="Times New Roman"/>
            <family val="2"/>
            <charset val="204"/>
          </rPr>
          <t/>
        </r>
      </is>
    </oc>
    <nc r="L136" t="inlineStr">
      <is>
        <r>
          <rPr>
            <u/>
            <sz val="18"/>
            <rFont val="Times New Roman"/>
            <family val="2"/>
            <charset val="204"/>
          </rPr>
          <t>АГ:</t>
        </r>
        <r>
          <rPr>
            <sz val="18"/>
            <rFont val="Times New Roman"/>
            <family val="2"/>
            <charset val="204"/>
          </rPr>
          <t xml:space="preserve">  1. По состоянию на 01.05.2017 произведена выплата заработной платы за январь-март и первую половину апреля месяца 2017 года, оплата услуг по содержанию имущества и поставке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государственных полномочий на осуществление полномочий по созданию и обеспечению деятельности административных комиссий.  Реализация мероприятий  осуществляется в плановом режиме. Бюджетные ассигнования будут использованы в полном объеме до конца 2017 года. 
       2. Заключено соглашение от 15.02.2017  № АС-3с о предоставлении субсидии в 2017 году на мероприятия по профилактике правонарушений между Департаментом внутренней политики ХМАО-Югры  и Администрацией города. Приобретены удостоверения народных дружинников и вкладышы к удостоверению, заключен контракт на техническое обслуживание и  ремонт АПК "Безопасный город",  заключен договор на услуги почтовой связи, заключены договоры на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t>
        </r>
        <r>
          <rPr>
            <sz val="18"/>
            <color rgb="FFFF0000"/>
            <rFont val="Times New Roman"/>
            <family val="2"/>
            <charset val="204"/>
          </rPr>
          <t xml:space="preserve">
</t>
        </r>
        <r>
          <rPr>
            <u/>
            <sz val="18"/>
            <color theme="1"/>
            <rFont val="Times New Roman"/>
            <family val="2"/>
            <charset val="204"/>
          </rPr>
          <t/>
        </r>
      </is>
    </nc>
  </rcc>
  <rcc rId="9" sId="1">
    <oc r="L29" t="inlineStr">
      <is>
        <r>
          <rPr>
            <u/>
            <sz val="18"/>
            <rFont val="Times New Roman"/>
            <family val="2"/>
            <charset val="204"/>
          </rPr>
          <t>УБУиО</t>
        </r>
        <r>
          <rPr>
            <sz val="18"/>
            <rFont val="Times New Roman"/>
            <family val="2"/>
            <charset val="204"/>
          </rPr>
          <t>: по состоянию на 01.04.2017 произведена выплата заработной платы за январь - февраль и первую половину марта месяца 2017 года, оплата услуг по содержанию имущества, поставке основных средств и материальных запасов по факту оказания услуг, поставке товара в соответствии с условиями заключенных договоров, муниципальных контрактов,  в рамках переданных государственных полномочий по образованию и организации деятельности комиссий по делам несовершеннолетних и защите их прав и на осуществление деятельности по опеке и попечительству.
      Расходы на осуществление ежемесячных выплат</t>
        </r>
        <r>
          <rPr>
            <sz val="18"/>
            <color theme="1"/>
            <rFont val="Times New Roman"/>
            <family val="1"/>
            <charset val="204"/>
          </rPr>
          <t xml:space="preserve"> на содержание детей-сирот и детей, оставшихся без попечения родителей, лиц из числа детей сирот и детей, оставшихся без попечения родителей,</t>
        </r>
        <r>
          <rPr>
            <sz val="18"/>
            <rFont val="Times New Roman"/>
            <family val="2"/>
            <charset val="204"/>
          </rPr>
          <t xml:space="preserve"> вознаграждения приемным родителям производятся планомерно в течение всего финансового года.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     
</t>
        </r>
        <r>
          <rPr>
            <u/>
            <sz val="18"/>
            <rFont val="Times New Roman"/>
            <family val="2"/>
            <charset val="204"/>
          </rPr>
          <t>ДГХ:</t>
        </r>
        <r>
          <rPr>
            <sz val="18"/>
            <rFont val="Times New Roman"/>
            <family val="2"/>
            <charset val="204"/>
          </rPr>
          <t xml:space="preserve"> На 2017 год запланирован ремонт 7 квартир.
</t>
        </r>
        <r>
          <rPr>
            <u/>
            <sz val="18"/>
            <rFont val="Times New Roman"/>
            <family val="2"/>
            <charset val="204"/>
          </rPr>
          <t xml:space="preserve">ДАиГ: </t>
        </r>
        <r>
          <rPr>
            <sz val="18"/>
            <rFont val="Times New Roman"/>
            <family val="2"/>
            <charset val="204"/>
          </rPr>
          <t xml:space="preserve"> Состоялся аукцион на приобретение жилых помещений для участников программы (24 кв.)  Приобретены: 22 кв по 43,2 кв.м общей стоимостью 50 018,60 тыс.руб., 1 кв по 38 кв.м.- 1999,90 тыс.руб., 1 кв. по 38,7 кв.м - 2036,74 тыс.руб. Стадия заключения муниципальных контрактов. В результате проведенных торгов образовалась экономия в сумме 763,12 тыс.руб.                                                                                                                                                   По дополнительно выделенным средствам окружного бюджета размещение заявки на проведение аукциона по приобретению жилых помещений запланировано на май 2017г (9 квартир).</t>
        </r>
        <r>
          <rPr>
            <sz val="18"/>
            <color rgb="FFFF0000"/>
            <rFont val="Times New Roman"/>
            <family val="2"/>
            <charset val="204"/>
          </rPr>
          <t xml:space="preserve">
</t>
        </r>
        <r>
          <rPr>
            <u/>
            <sz val="18"/>
            <rFont val="Times New Roman"/>
            <family val="2"/>
            <charset val="204"/>
          </rPr>
          <t>ДО:</t>
        </r>
        <r>
          <rPr>
            <sz val="18"/>
            <rFont val="Times New Roman"/>
            <family val="2"/>
            <charset val="204"/>
          </rPr>
          <t>Реализация программы осуществляется в плановом режиме, освоение средств планируется до конца 2017 года:
Численность детей, получающих муниципальную услугу «Организация отдыха детей и молодежи» в оздоровительных лагерях с дневным пребыванием детей - 10 450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- 475 чел.
Количество приобретенных для детей в возрасте от 6 до 17 лет путёвок в организации, обеспечивающие отдых и оздоровление детей - 2 086 шт.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r>
          <rPr>
            <sz val="18"/>
            <color rgb="FFFF0000"/>
            <rFont val="Times New Roman"/>
            <family val="2"/>
            <charset val="204"/>
          </rPr>
          <t xml:space="preserve">
</t>
        </r>
        <r>
          <rPr>
            <sz val="18"/>
            <rFont val="Times New Roman"/>
            <family val="2"/>
            <charset val="204"/>
          </rPr>
          <t xml:space="preserve"> УБУиО (</t>
        </r>
        <r>
          <rPr>
            <u/>
            <sz val="18"/>
            <rFont val="Times New Roman"/>
            <family val="2"/>
            <charset val="204"/>
          </rPr>
          <t xml:space="preserve">ДК): </t>
        </r>
        <r>
          <rPr>
            <sz val="18"/>
            <rFont val="Times New Roman"/>
            <family val="2"/>
            <charset val="204"/>
          </rPr>
          <t>Реализация программы  осуществляется в плановом режиме.  Бюджетные ассигнования будут использованы в полном объеме до конца 2017 года.</t>
        </r>
      </is>
    </oc>
    <nc r="L29" t="inlineStr">
      <is>
        <r>
          <rPr>
            <u/>
            <sz val="18"/>
            <rFont val="Times New Roman"/>
            <family val="2"/>
            <charset val="204"/>
          </rPr>
          <t>УБУиО</t>
        </r>
        <r>
          <rPr>
            <sz val="18"/>
            <rFont val="Times New Roman"/>
            <family val="2"/>
            <charset val="204"/>
          </rPr>
          <t>: по состоянию на 01.05.2017 произведена выплата заработной платы за январь - март и первую половину апреля месяца 2017 года, оплата услуг по содержанию имущества, поставке основных средств и материальных запасов по факту оказания услуг, поставке товара в соответствии с условиями заключенных договоров, муниципальных контрактов,  в рамках переданных государственных полномочий по образованию и организации деятельности комиссий по делам несовершеннолетних и защите их прав и на осуществление деятельности по опеке и попечительству.
      Расходы на осуществление ежемесячных выплат</t>
        </r>
        <r>
          <rPr>
            <sz val="18"/>
            <color theme="1"/>
            <rFont val="Times New Roman"/>
            <family val="1"/>
            <charset val="204"/>
          </rPr>
          <t xml:space="preserve"> на содержание детей-сирот и детей, оставшихся без попечения родителей, лиц из числа детей сирот и детей, оставшихся без попечения родителей,</t>
        </r>
        <r>
          <rPr>
            <sz val="18"/>
            <rFont val="Times New Roman"/>
            <family val="2"/>
            <charset val="204"/>
          </rPr>
          <t xml:space="preserve"> вознаграждения приемным родителям производятся планомерно в течение всего финансового года.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     
</t>
        </r>
        <r>
          <rPr>
            <u/>
            <sz val="18"/>
            <rFont val="Times New Roman"/>
            <family val="2"/>
            <charset val="204"/>
          </rPr>
          <t>ДГХ:</t>
        </r>
        <r>
          <rPr>
            <sz val="18"/>
            <rFont val="Times New Roman"/>
            <family val="2"/>
            <charset val="204"/>
          </rPr>
          <t xml:space="preserve"> На 2017 год запланирован ремонт 7 квартир.
</t>
        </r>
        <r>
          <rPr>
            <u/>
            <sz val="18"/>
            <rFont val="Times New Roman"/>
            <family val="2"/>
            <charset val="204"/>
          </rPr>
          <t xml:space="preserve">ДАиГ: </t>
        </r>
        <r>
          <rPr>
            <sz val="18"/>
            <rFont val="Times New Roman"/>
            <family val="2"/>
            <charset val="204"/>
          </rPr>
          <t xml:space="preserve"> Состоялся аукцион на приобретение жилых помещений для участников программы (24 кв.)  Приобретены: 22 кв по 43,2 кв.м общей стоимостью 50 018,60 тыс.руб., 1 кв по 38 кв.м.- 1999,90 тыс.руб., 1 кв. по 38,7 кв.м - 2036,74 тыс.руб. Стадия заключения муниципальных контрактов. В результате проведенных торгов образовалась экономия в сумме 763,12 тыс.руб.                                                                                                                                                   По дополнительно выделенным средствам окружного бюджета размещение заявки на проведение аукциона по приобретению жилых помещений запланировано на май 2017г (9 квартир).</t>
        </r>
        <r>
          <rPr>
            <sz val="18"/>
            <color rgb="FFFF0000"/>
            <rFont val="Times New Roman"/>
            <family val="2"/>
            <charset val="204"/>
          </rPr>
          <t xml:space="preserve">
</t>
        </r>
        <r>
          <rPr>
            <u/>
            <sz val="18"/>
            <rFont val="Times New Roman"/>
            <family val="2"/>
            <charset val="204"/>
          </rPr>
          <t>ДО:</t>
        </r>
        <r>
          <rPr>
            <sz val="18"/>
            <rFont val="Times New Roman"/>
            <family val="2"/>
            <charset val="204"/>
          </rPr>
          <t>Реализация программы осуществляется в плановом режиме, освоение средств планируется до конца 2017 года:
Численность детей, получающих муниципальную услугу «Организация отдыха детей и молодежи» в оздоровительных лагерях с дневным пребыванием детей - 10 450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- 475 чел.
Количество приобретенных для детей в возрасте от 6 до 17 лет путёвок в организации, обеспечивающие отдых и оздоровление детей - 2 086 шт.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r>
          <rPr>
            <sz val="18"/>
            <color rgb="FFFF0000"/>
            <rFont val="Times New Roman"/>
            <family val="2"/>
            <charset val="204"/>
          </rPr>
          <t xml:space="preserve">
</t>
        </r>
        <r>
          <rPr>
            <sz val="18"/>
            <rFont val="Times New Roman"/>
            <family val="2"/>
            <charset val="204"/>
          </rPr>
          <t xml:space="preserve"> УБУиО (</t>
        </r>
        <r>
          <rPr>
            <u/>
            <sz val="18"/>
            <rFont val="Times New Roman"/>
            <family val="2"/>
            <charset val="204"/>
          </rPr>
          <t xml:space="preserve">ДК): </t>
        </r>
        <r>
          <rPr>
            <sz val="18"/>
            <rFont val="Times New Roman"/>
            <family val="2"/>
            <charset val="204"/>
          </rPr>
          <t>Реализация программы  осуществляется в плановом режиме.  Бюджетные ассигнования будут использованы в полном объеме до конца 2017 года.</t>
        </r>
      </is>
    </nc>
  </rcc>
</revisions>
</file>

<file path=xl/revisions/revisionLog4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3EEA7E1A-5F2B-4408-A34C-1F0223B5B245}" action="delete"/>
  <rdn rId="0" localSheetId="1" customView="1" name="Z_3EEA7E1A_5F2B_4408_A34C_1F0223B5B245_.wvu.PrintArea" hidden="1" oldHidden="1">
    <formula>'на 01.05.2017'!$A$1:$L$185</formula>
    <oldFormula>'на 01.05.2017'!$A$1:$L$185</oldFormula>
  </rdn>
  <rdn rId="0" localSheetId="1" customView="1" name="Z_3EEA7E1A_5F2B_4408_A34C_1F0223B5B245_.wvu.PrintTitles" hidden="1" oldHidden="1">
    <formula>'на 01.05.2017'!$5:$8</formula>
    <oldFormula>'на 01.05.2017'!$5:$8</oldFormula>
  </rdn>
  <rdn rId="0" localSheetId="1" customView="1" name="Z_3EEA7E1A_5F2B_4408_A34C_1F0223B5B245_.wvu.FilterData" hidden="1" oldHidden="1">
    <formula>'на 01.05.2017'!$A$7:$L$386</formula>
    <oldFormula>'на 01.05.2017'!$A$7:$L$386</oldFormula>
  </rdn>
  <rcv guid="{3EEA7E1A-5F2B-4408-A34C-1F0223B5B245}" action="add"/>
</revisions>
</file>

<file path=xl/revisions/revisionLog4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4" sId="1">
    <oc r="J51">
      <f>8148.1+260.43+72.69</f>
    </oc>
    <nc r="J51">
      <f>8148.1+260.44+72.69</f>
    </nc>
  </rcc>
</revisions>
</file>

<file path=xl/revisions/revisionLog4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5" sId="1" numFmtId="4">
    <oc r="D51">
      <v>8481.2000000000007</v>
    </oc>
    <nc r="D51">
      <v>8481.23</v>
    </nc>
  </rcc>
</revisions>
</file>

<file path=xl/revisions/revisionLog4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6" sId="1">
    <oc r="J139">
      <v>25451.8</v>
    </oc>
    <nc r="J139">
      <f>375+16279.3+9172.5</f>
    </nc>
  </rcc>
</revisions>
</file>

<file path=xl/revisions/revisionLog4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7" sId="1">
    <oc r="L136" t="inlineStr">
      <is>
        <r>
          <rPr>
            <u/>
            <sz val="18"/>
            <rFont val="Times New Roman"/>
            <family val="2"/>
            <charset val="204"/>
          </rPr>
          <t>АГ:</t>
        </r>
        <r>
          <rPr>
            <sz val="18"/>
            <rFont val="Times New Roman"/>
            <family val="2"/>
            <charset val="204"/>
          </rPr>
          <t xml:space="preserve">  1. По состоянию на 01.05.2017 произведена выплата заработной платы за январь-март и первую половину апреля месяца 2017 года, оплата услуг по содержанию имущества и поставке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государственных полномочий на осуществление полномочий по созданию и обеспечению деятельности административных комиссий.  Реализация мероприятий  осуществляется в плановом режиме. Бюджетные ассигнования будут использованы в полном объеме до конца 2017 года. 
       2. Заключено соглашение от 15.02.2017  № АС-3с о предоставлении субсидии в 2017 году на мероприятия по профилактике правонарушений между Департаментом внутренней политики ХМАО-Югры  и Администрацией города. Приобретены удостоверения народных дружинников и вкладышы к удостоверению, заключен контракт на техническое обслуживание и  ремонт АПК "Безопасный город",  заключен договор на услуги почтовой связи, заключены договоры на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t>
        </r>
        <r>
          <rPr>
            <sz val="18"/>
            <color rgb="FFFF0000"/>
            <rFont val="Times New Roman"/>
            <family val="2"/>
            <charset val="204"/>
          </rPr>
          <t xml:space="preserve">
</t>
        </r>
        <r>
          <rPr>
            <u/>
            <sz val="18"/>
            <color theme="1"/>
            <rFont val="Times New Roman"/>
            <family val="2"/>
            <charset val="204"/>
          </rPr>
          <t/>
        </r>
      </is>
    </oc>
    <nc r="L136" t="inlineStr">
      <is>
        <r>
          <rPr>
            <u/>
            <sz val="18"/>
            <rFont val="Times New Roman"/>
            <family val="2"/>
            <charset val="204"/>
          </rPr>
          <t>АГ:</t>
        </r>
        <r>
          <rPr>
            <sz val="18"/>
            <rFont val="Times New Roman"/>
            <family val="2"/>
            <charset val="204"/>
          </rPr>
          <t xml:space="preserve">  1. По состоянию на 01.05.2017 произведена выплата заработной платы за январь-март и первую половину апреля месяца 2017 года, оплата услуг по содержанию имущества и поставке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государственных полномочий на осуществление полномочий по созданию и обеспечению деятельности административных комиссий.  Реализация мероприятий  осуществляется в плановом режиме. Бюджетные ассигнования будут использованы в полном объеме до конца 2017 года. 
       2. Заключено соглашение от 15.02.2017  № АС-3с о предоставлении субсидии в 2017 году на мероприятия по профилактике правонарушений между Департаментом внутренней политики ХМАО-Югры  и Администрацией города. Приобретены удостоверения народных дружинников и вкладышы к удостоверению, заключен контракт на техническое обслуживание и  ремонт АПК "Безопасный город",  заключен договор на услуги почтовой связи, заключены договоры на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ДО:
</t>
        </r>
        <r>
          <rPr>
            <sz val="18"/>
            <color rgb="FFFF0000"/>
            <rFont val="Times New Roman"/>
            <family val="2"/>
            <charset val="204"/>
          </rPr>
          <t xml:space="preserve">
</t>
        </r>
        <r>
          <rPr>
            <u/>
            <sz val="18"/>
            <color theme="1"/>
            <rFont val="Times New Roman"/>
            <family val="2"/>
            <charset val="204"/>
          </rPr>
          <t/>
        </r>
      </is>
    </nc>
  </rcc>
</revisions>
</file>

<file path=xl/revisions/revisionLog4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8" sId="1">
    <oc r="L136" t="inlineStr">
      <is>
        <r>
          <rPr>
            <u/>
            <sz val="18"/>
            <rFont val="Times New Roman"/>
            <family val="2"/>
            <charset val="204"/>
          </rPr>
          <t>АГ:</t>
        </r>
        <r>
          <rPr>
            <sz val="18"/>
            <rFont val="Times New Roman"/>
            <family val="2"/>
            <charset val="204"/>
          </rPr>
          <t xml:space="preserve">  1. По состоянию на 01.05.2017 произведена выплата заработной платы за январь-март и первую половину апреля месяца 2017 года, оплата услуг по содержанию имущества и поставке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государственных полномочий на осуществление полномочий по созданию и обеспечению деятельности административных комиссий.  Реализация мероприятий  осуществляется в плановом режиме. Бюджетные ассигнования будут использованы в полном объеме до конца 2017 года. 
       2. Заключено соглашение от 15.02.2017  № АС-3с о предоставлении субсидии в 2017 году на мероприятия по профилактике правонарушений между Департаментом внутренней политики ХМАО-Югры  и Администрацией города. Приобретены удостоверения народных дружинников и вкладышы к удостоверению, заключен контракт на техническое обслуживание и  ремонт АПК "Безопасный город",  заключен договор на услуги почтовой связи, заключены договоры на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ДО:
</t>
        </r>
        <r>
          <rPr>
            <sz val="18"/>
            <color rgb="FFFF0000"/>
            <rFont val="Times New Roman"/>
            <family val="2"/>
            <charset val="204"/>
          </rPr>
          <t xml:space="preserve">
</t>
        </r>
        <r>
          <rPr>
            <u/>
            <sz val="18"/>
            <color theme="1"/>
            <rFont val="Times New Roman"/>
            <family val="2"/>
            <charset val="204"/>
          </rPr>
          <t/>
        </r>
      </is>
    </oc>
    <nc r="L136" t="inlineStr">
      <is>
        <r>
          <rPr>
            <u/>
            <sz val="18"/>
            <rFont val="Times New Roman"/>
            <family val="2"/>
            <charset val="204"/>
          </rPr>
          <t>АГ:</t>
        </r>
        <r>
          <rPr>
            <sz val="18"/>
            <rFont val="Times New Roman"/>
            <family val="2"/>
            <charset val="204"/>
          </rPr>
          <t xml:space="preserve">  1. По состоянию на 01.05.2017 произведена выплата заработной платы за январь-март и первую половину апреля месяца 2017 года, оплата услуг по содержанию имущества и поставке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государственных полномочий на осуществление полномочий по созданию и обеспечению деятельности административных комиссий.  Реализация мероприятий  осуществляется в плановом режиме. Бюджетные ассигнования будут использованы в полном объеме до конца 2017 года. 
       2. Заключено соглашение от 15.02.2017  № АС-3с о предоставлении субсидии в 2017 году на мероприятия по профилактике правонарушений между Департаментом внутренней политики ХМАО-Югры  и Администрацией города. Приобретены удостоверения народных дружинников и вкладышы к удостоверению, заключен контракт на техническое обслуживание и  ремонт АПК "Безопасный город",  заключен договор на услуги почтовой связи, заключены договоры на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t>
        </r>
        <r>
          <rPr>
            <u/>
            <sz val="18"/>
            <rFont val="Times New Roman"/>
            <family val="1"/>
            <charset val="204"/>
          </rPr>
          <t>ДО:</t>
        </r>
        <r>
          <rPr>
            <sz val="18"/>
            <rFont val="Times New Roman"/>
            <family val="2"/>
            <charset val="204"/>
          </rPr>
          <t xml:space="preserve">
</t>
        </r>
        <r>
          <rPr>
            <sz val="18"/>
            <color rgb="FFFF0000"/>
            <rFont val="Times New Roman"/>
            <family val="2"/>
            <charset val="204"/>
          </rPr>
          <t xml:space="preserve">
</t>
        </r>
        <r>
          <rPr>
            <u/>
            <sz val="18"/>
            <color theme="1"/>
            <rFont val="Times New Roman"/>
            <family val="2"/>
            <charset val="204"/>
          </rPr>
          <t/>
        </r>
      </is>
    </nc>
  </rcc>
</revisions>
</file>

<file path=xl/revisions/revisionLog4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9" sId="1">
    <oc r="J139">
      <f>375+16279.3+9172.5</f>
    </oc>
    <nc r="J139">
      <f>375+15904.3+9172.5</f>
    </nc>
  </rcc>
</revisions>
</file>

<file path=xl/revisions/revisionLog4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0" sId="1">
    <oc r="L136" t="inlineStr">
      <is>
        <r>
          <rPr>
            <u/>
            <sz val="18"/>
            <rFont val="Times New Roman"/>
            <family val="2"/>
            <charset val="204"/>
          </rPr>
          <t>АГ:</t>
        </r>
        <r>
          <rPr>
            <sz val="18"/>
            <rFont val="Times New Roman"/>
            <family val="2"/>
            <charset val="204"/>
          </rPr>
          <t xml:space="preserve">  1. По состоянию на 01.05.2017 произведена выплата заработной платы за январь-март и первую половину апреля месяца 2017 года, оплата услуг по содержанию имущества и поставке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государственных полномочий на осуществление полномочий по созданию и обеспечению деятельности административных комиссий.  Реализация мероприятий  осуществляется в плановом режиме. Бюджетные ассигнования будут использованы в полном объеме до конца 2017 года. 
       2. Заключено соглашение от 15.02.2017  № АС-3с о предоставлении субсидии в 2017 году на мероприятия по профилактике правонарушений между Департаментом внутренней политики ХМАО-Югры  и Администрацией города. Приобретены удостоверения народных дружинников и вкладышы к удостоверению, заключен контракт на техническое обслуживание и  ремонт АПК "Безопасный город",  заключен договор на услуги почтовой связи, заключены договоры на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t>
        </r>
        <r>
          <rPr>
            <u/>
            <sz val="18"/>
            <rFont val="Times New Roman"/>
            <family val="1"/>
            <charset val="204"/>
          </rPr>
          <t>ДО:</t>
        </r>
        <r>
          <rPr>
            <sz val="18"/>
            <rFont val="Times New Roman"/>
            <family val="2"/>
            <charset val="204"/>
          </rPr>
          <t xml:space="preserve">
</t>
        </r>
        <r>
          <rPr>
            <sz val="18"/>
            <color rgb="FFFF0000"/>
            <rFont val="Times New Roman"/>
            <family val="2"/>
            <charset val="204"/>
          </rPr>
          <t xml:space="preserve">
</t>
        </r>
        <r>
          <rPr>
            <u/>
            <sz val="18"/>
            <color theme="1"/>
            <rFont val="Times New Roman"/>
            <family val="2"/>
            <charset val="204"/>
          </rPr>
          <t/>
        </r>
      </is>
    </oc>
    <nc r="L136" t="inlineStr">
      <is>
        <r>
          <rPr>
            <u/>
            <sz val="18"/>
            <rFont val="Times New Roman"/>
            <family val="2"/>
            <charset val="204"/>
          </rPr>
          <t>АГ:</t>
        </r>
        <r>
          <rPr>
            <sz val="18"/>
            <rFont val="Times New Roman"/>
            <family val="2"/>
            <charset val="204"/>
          </rPr>
          <t xml:space="preserve">  1. По состоянию на 01.05.2017 произведена выплата заработной платы за январь-март и первую половину апреля месяца 2017 года, оплата услуг по содержанию имущества и поставке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государственных полномочий на осуществление полномочий по созданию и обеспечению деятельности административных комиссий.  Реализация мероприятий  осуществляется в плановом режиме. Бюджетные ассигнования будут использованы в полном объеме до конца 2017 года. 
       2. Заключено соглашение от 15.02.2017  № АС-3с о предоставлении субсидии в 2017 году на мероприятия по профилактике правонарушений между Департаментом внутренней политики ХМАО-Югры  и Администрацией города. Приобретены удостоверения народных дружинников и вкладышы к удостоверению, заключен контракт на техническое обслуживание и  ремонт АПК "Безопасный город",  заключен договор на услуги почтовой связи, заключены договоры на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t>
        </r>
        <r>
          <rPr>
            <u/>
            <sz val="18"/>
            <rFont val="Times New Roman"/>
            <family val="1"/>
            <charset val="204"/>
          </rPr>
          <t>ДО:</t>
        </r>
        <r>
          <rPr>
            <sz val="18"/>
            <rFont val="Times New Roman"/>
            <family val="1"/>
            <charset val="204"/>
          </rPr>
          <t xml:space="preserve"> Средства будут освоены в плановом порядке в 4 квартале 2017 года.</t>
        </r>
        <r>
          <rPr>
            <sz val="18"/>
            <rFont val="Times New Roman"/>
            <family val="2"/>
            <charset val="204"/>
          </rPr>
          <t xml:space="preserve">
</t>
        </r>
        <r>
          <rPr>
            <sz val="18"/>
            <color rgb="FFFF0000"/>
            <rFont val="Times New Roman"/>
            <family val="2"/>
            <charset val="204"/>
          </rPr>
          <t xml:space="preserve">
</t>
        </r>
        <r>
          <rPr>
            <u/>
            <sz val="18"/>
            <color theme="1"/>
            <rFont val="Times New Roman"/>
            <family val="2"/>
            <charset val="204"/>
          </rPr>
          <t/>
        </r>
      </is>
    </nc>
  </rcc>
</revisions>
</file>

<file path=xl/revisions/revisionLog4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1" sId="1">
    <oc r="L136" t="inlineStr">
      <is>
        <r>
          <rPr>
            <u/>
            <sz val="18"/>
            <rFont val="Times New Roman"/>
            <family val="2"/>
            <charset val="204"/>
          </rPr>
          <t>АГ:</t>
        </r>
        <r>
          <rPr>
            <sz val="18"/>
            <rFont val="Times New Roman"/>
            <family val="2"/>
            <charset val="204"/>
          </rPr>
          <t xml:space="preserve">  1. По состоянию на 01.05.2017 произведена выплата заработной платы за январь-март и первую половину апреля месяца 2017 года, оплата услуг по содержанию имущества и поставке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государственных полномочий на осуществление полномочий по созданию и обеспечению деятельности административных комиссий.  Реализация мероприятий  осуществляется в плановом режиме. Бюджетные ассигнования будут использованы в полном объеме до конца 2017 года. 
       2. Заключено соглашение от 15.02.2017  № АС-3с о предоставлении субсидии в 2017 году на мероприятия по профилактике правонарушений между Департаментом внутренней политики ХМАО-Югры  и Администрацией города. Приобретены удостоверения народных дружинников и вкладышы к удостоверению, заключен контракт на техническое обслуживание и  ремонт АПК "Безопасный город",  заключен договор на услуги почтовой связи, заключены договоры на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t>
        </r>
        <r>
          <rPr>
            <u/>
            <sz val="18"/>
            <rFont val="Times New Roman"/>
            <family val="1"/>
            <charset val="204"/>
          </rPr>
          <t>ДО:</t>
        </r>
        <r>
          <rPr>
            <sz val="18"/>
            <rFont val="Times New Roman"/>
            <family val="1"/>
            <charset val="204"/>
          </rPr>
          <t xml:space="preserve"> Средства будут освоены в плановом порядке в 4 квартале 2017 года.</t>
        </r>
        <r>
          <rPr>
            <sz val="18"/>
            <rFont val="Times New Roman"/>
            <family val="2"/>
            <charset val="204"/>
          </rPr>
          <t xml:space="preserve">
</t>
        </r>
        <r>
          <rPr>
            <sz val="18"/>
            <color rgb="FFFF0000"/>
            <rFont val="Times New Roman"/>
            <family val="2"/>
            <charset val="204"/>
          </rPr>
          <t xml:space="preserve">
</t>
        </r>
        <r>
          <rPr>
            <u/>
            <sz val="18"/>
            <color theme="1"/>
            <rFont val="Times New Roman"/>
            <family val="2"/>
            <charset val="204"/>
          </rPr>
          <t/>
        </r>
      </is>
    </oc>
    <nc r="L136" t="inlineStr">
      <is>
        <r>
          <rPr>
            <u/>
            <sz val="18"/>
            <rFont val="Times New Roman"/>
            <family val="2"/>
            <charset val="204"/>
          </rPr>
          <t>АГ:</t>
        </r>
        <r>
          <rPr>
            <sz val="18"/>
            <rFont val="Times New Roman"/>
            <family val="2"/>
            <charset val="204"/>
          </rPr>
          <t xml:space="preserve">  1. По состоянию на 01.05.2017 произведена выплата заработной платы за январь-март и первую половину апреля месяца 2017 года, оплата услуг по содержанию имущества и поставке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государственных полномочий на осуществление полномочий по созданию и обеспечению деятельности административных комиссий.  Реализация мероприятий  осуществляется в плановом режиме. Бюджетные ассигнования будут использованы в полном объеме до конца 2017 года. 
       2. Заключено соглашение от 15.02.2017  № АС-3с о предоставлении субсидии в 2017 году на мероприятия по профилактике правонарушений между Департаментом внутренней политики ХМАО-Югры  и Администрацией города. Приобретены удостоверения народных дружинников и вкладышы к удостоверению, заключен контракт на техническое обслуживание и  ремонт АПК "Безопасный город",  заключен договор на услуги почтовой связи, заключены договоры на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t>
        </r>
        <r>
          <rPr>
            <u/>
            <sz val="18"/>
            <rFont val="Times New Roman"/>
            <family val="1"/>
            <charset val="204"/>
          </rPr>
          <t>ДО:</t>
        </r>
        <r>
          <rPr>
            <sz val="18"/>
            <rFont val="Times New Roman"/>
            <family val="1"/>
            <charset val="204"/>
          </rPr>
          <t xml:space="preserve">  Реализация мероприятий  осуществляется в плановом режиме. Бюджетные ассигнования будут использованы в полном объеме до конца 2017 года.</t>
        </r>
        <r>
          <rPr>
            <sz val="18"/>
            <color rgb="FFFF0000"/>
            <rFont val="Times New Roman"/>
            <family val="2"/>
            <charset val="204"/>
          </rPr>
          <t xml:space="preserve">
</t>
        </r>
        <r>
          <rPr>
            <u/>
            <sz val="18"/>
            <color theme="1"/>
            <rFont val="Times New Roman"/>
            <family val="2"/>
            <charset val="204"/>
          </rPr>
          <t/>
        </r>
      </is>
    </nc>
  </rcc>
</revisions>
</file>

<file path=xl/revisions/revisionLog4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2" sId="1">
    <oc r="J32">
      <f>197588.8+110032.03+57313.1+586.9+2180.57</f>
    </oc>
    <nc r="J32">
      <f>197588.8+109585.98+57313.1+586.9+2180.57</f>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 sId="1">
    <oc r="L149" t="inlineStr">
      <is>
        <r>
          <rPr>
            <u/>
            <sz val="18"/>
            <color theme="1"/>
            <rFont val="Times New Roman"/>
            <family val="1"/>
            <charset val="204"/>
          </rPr>
          <t>УБУиО:</t>
        </r>
        <r>
          <rPr>
            <sz val="18"/>
            <color theme="1"/>
            <rFont val="Times New Roman"/>
            <family val="2"/>
            <charset val="204"/>
          </rPr>
          <t xml:space="preserve"> Бюджетные ассигнования запланированы на выплату заработной платы сотрудникам в рамках реализации переданного государственного полномочия по обеспечению регулирования деятельности по обращению с отходами производства и потребления и на техническое обеспечение. Реализация мероприятий  осуществляется в плановом режиме. Бюджетные ассигнования будут использованы в полном объеме до конца 2017 года. </t>
        </r>
      </is>
    </oc>
    <nc r="L149" t="inlineStr">
      <is>
        <r>
          <rPr>
            <u/>
            <sz val="18"/>
            <color theme="1"/>
            <rFont val="Times New Roman"/>
            <family val="1"/>
            <charset val="204"/>
          </rPr>
          <t>УБУиО:</t>
        </r>
        <r>
          <rPr>
            <sz val="18"/>
            <color theme="1"/>
            <rFont val="Times New Roman"/>
            <family val="2"/>
            <charset val="204"/>
          </rPr>
          <t xml:space="preserve"> Бюджетные ассигнования запланированы на выплату заработной платы сотрудникам в рамках реализации переданного государственного полномочия по обеспечению регулирования деятельности по обращению с отходами производства и потребления и на техническое обеспечение. 
      Закупки, запланированные на 2017 год,  на приобретение бумаги и канцелярских товаров планируется провести  в соответствии с план-графиком.
      Реализация мероприятий  осуществляется в плановом режиме. Бюджетные ассигнования будут использованы в полном объеме до конца 2017 года. </t>
        </r>
      </is>
    </nc>
  </rcc>
</revisions>
</file>

<file path=xl/revisions/revisionLog5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3" sId="1">
    <oc r="J32">
      <f>197588.8+109585.98+57313.1+586.9+2180.57</f>
    </oc>
    <nc r="J32">
      <f>197588.8+109585.98+ 3213.52+57313.1+586.9+2180.57+4624.8</f>
    </nc>
  </rcc>
  <rcv guid="{0CCCFAED-79CE-4449-BC23-D60C794B65C2}" action="delete"/>
  <rdn rId="0" localSheetId="1" customView="1" name="Z_0CCCFAED_79CE_4449_BC23_D60C794B65C2_.wvu.PrintArea" hidden="1" oldHidden="1">
    <formula>'на 01.05.2017'!$A$1:$L$180</formula>
    <oldFormula>'на 01.05.2017'!$A$1:$L$180</oldFormula>
  </rdn>
  <rdn rId="0" localSheetId="1" customView="1" name="Z_0CCCFAED_79CE_4449_BC23_D60C794B65C2_.wvu.PrintTitles" hidden="1" oldHidden="1">
    <formula>'на 01.05.2017'!$5:$8</formula>
    <oldFormula>'на 01.05.2017'!$5:$8</oldFormula>
  </rdn>
  <rdn rId="0" localSheetId="1" customView="1" name="Z_0CCCFAED_79CE_4449_BC23_D60C794B65C2_.wvu.FilterData" hidden="1" oldHidden="1">
    <formula>'на 01.05.2017'!$A$7:$L$386</formula>
    <oldFormula>'на 01.05.2017'!$A$7:$L$386</oldFormula>
  </rdn>
  <rcv guid="{0CCCFAED-79CE-4449-BC23-D60C794B65C2}" action="add"/>
</revisions>
</file>

<file path=xl/revisions/revisionLog5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7" sId="1">
    <oc r="J32">
      <f>197588.8+109585.98+ 3213.52+57313.1+586.9+2180.57+4624.8</f>
    </oc>
    <nc r="J32">
      <f>197588.8+109585.98+57313.1+586.9+2180.57</f>
    </nc>
  </rcc>
</revisions>
</file>

<file path=xl/revisions/revisionLog5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D95852A1-B0FC-4AC5-B62B-5CCBE05B0D15}" action="delete"/>
  <rdn rId="0" localSheetId="1" customView="1" name="Z_D95852A1_B0FC_4AC5_B62B_5CCBE05B0D15_.wvu.PrintArea" hidden="1" oldHidden="1">
    <formula>'на 01.05.2017'!$A$1:$L$184</formula>
    <oldFormula>'на 01.05.2017'!$A$1:$L$184</oldFormula>
  </rdn>
  <rdn rId="0" localSheetId="1" customView="1" name="Z_D95852A1_B0FC_4AC5_B62B_5CCBE05B0D15_.wvu.Cols" hidden="1" oldHidden="1">
    <formula>'на 01.05.2017'!$I:$I</formula>
  </rdn>
  <rdn rId="0" localSheetId="1" customView="1" name="Z_D95852A1_B0FC_4AC5_B62B_5CCBE05B0D15_.wvu.FilterData" hidden="1" oldHidden="1">
    <formula>'на 01.05.2017'!$A$7:$L$386</formula>
    <oldFormula>'на 01.05.2017'!$A$7:$L$386</oldFormula>
  </rdn>
  <rcv guid="{D95852A1-B0FC-4AC5-B62B-5CCBE05B0D15}" action="add"/>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2" sId="1">
    <oc r="J32">
      <f>197588.8+109585.98+57313.1+586.9+2180.57+4624.8</f>
    </oc>
    <nc r="J32">
      <f>197588.8+109585.98+57313.1+586.9+2180.57</f>
    </nc>
  </rcc>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3" sId="1">
    <oc r="J32">
      <f>197588.8+109585.98+57313.1+586.9+2180.57</f>
    </oc>
    <nc r="J32">
      <f>197588.8+109585.98+57313.1+821.66+2391.86</f>
    </nc>
  </rcc>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CCCFAED-79CE-4449-BC23-D60C794B65C2}" action="delete"/>
  <rdn rId="0" localSheetId="1" customView="1" name="Z_0CCCFAED_79CE_4449_BC23_D60C794B65C2_.wvu.PrintArea" hidden="1" oldHidden="1">
    <formula>'на 01.05.2017'!$A$1:$L$180</formula>
    <oldFormula>'на 01.05.2017'!$A$1:$L$180</oldFormula>
  </rdn>
  <rdn rId="0" localSheetId="1" customView="1" name="Z_0CCCFAED_79CE_4449_BC23_D60C794B65C2_.wvu.PrintTitles" hidden="1" oldHidden="1">
    <formula>'на 01.05.2017'!$5:$8</formula>
    <oldFormula>'на 01.05.2017'!$5:$8</oldFormula>
  </rdn>
  <rdn rId="0" localSheetId="1" customView="1" name="Z_0CCCFAED_79CE_4449_BC23_D60C794B65C2_.wvu.FilterData" hidden="1" oldHidden="1">
    <formula>'на 01.05.2017'!$A$7:$L$386</formula>
    <oldFormula>'на 01.05.2017'!$A$7:$L$386</oldFormula>
  </rdn>
  <rcv guid="{0CCCFAED-79CE-4449-BC23-D60C794B65C2}" action="add"/>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EA0FDBA-BB07-4C19-8BBD-5E57EE395C09}" action="delete"/>
  <rdn rId="0" localSheetId="1" customView="1" name="Z_BEA0FDBA_BB07_4C19_8BBD_5E57EE395C09_.wvu.PrintArea" hidden="1" oldHidden="1">
    <formula>'на 01.05.2017'!$A$1:$L$184</formula>
    <oldFormula>'на 01.05.2017'!$A$1:$N$184</oldFormula>
  </rdn>
  <rdn rId="0" localSheetId="1" customView="1" name="Z_BEA0FDBA_BB07_4C19_8BBD_5E57EE395C09_.wvu.PrintTitles" hidden="1" oldHidden="1">
    <formula>'на 01.05.2017'!$5:$8</formula>
    <oldFormula>'на 01.05.2017'!$5:$8</oldFormula>
  </rdn>
  <rdn rId="0" localSheetId="1" customView="1" name="Z_BEA0FDBA_BB07_4C19_8BBD_5E57EE395C09_.wvu.Cols" hidden="1" oldHidden="1">
    <formula>'на 01.05.2017'!$I:$I</formula>
  </rdn>
  <rdn rId="0" localSheetId="1" customView="1" name="Z_BEA0FDBA_BB07_4C19_8BBD_5E57EE395C09_.wvu.FilterData" hidden="1" oldHidden="1">
    <formula>'на 01.05.2017'!$A$7:$L$386</formula>
    <oldFormula>'на 01.05.2017'!$A$7:$L$386</oldFormula>
  </rdn>
  <rcv guid="{BEA0FDBA-BB07-4C19-8BBD-5E57EE395C09}" action="add"/>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EA0FDBA-BB07-4C19-8BBD-5E57EE395C09}" action="delete"/>
  <rdn rId="0" localSheetId="1" customView="1" name="Z_BEA0FDBA_BB07_4C19_8BBD_5E57EE395C09_.wvu.PrintArea" hidden="1" oldHidden="1">
    <formula>'на 01.05.2017'!$A$1:$L$184</formula>
    <oldFormula>'на 01.05.2017'!$A$1:$L$184</oldFormula>
  </rdn>
  <rdn rId="0" localSheetId="1" customView="1" name="Z_BEA0FDBA_BB07_4C19_8BBD_5E57EE395C09_.wvu.PrintTitles" hidden="1" oldHidden="1">
    <formula>'на 01.05.2017'!$5:$8</formula>
    <oldFormula>'на 01.05.2017'!$5:$8</oldFormula>
  </rdn>
  <rdn rId="0" localSheetId="1" customView="1" name="Z_BEA0FDBA_BB07_4C19_8BBD_5E57EE395C09_.wvu.Cols" hidden="1" oldHidden="1">
    <formula>'на 01.05.2017'!$I:$I</formula>
    <oldFormula>'на 01.05.2017'!$I:$I</oldFormula>
  </rdn>
  <rdn rId="0" localSheetId="1" customView="1" name="Z_BEA0FDBA_BB07_4C19_8BBD_5E57EE395C09_.wvu.FilterData" hidden="1" oldHidden="1">
    <formula>'на 01.05.2017'!$A$7:$L$386</formula>
    <oldFormula>'на 01.05.2017'!$A$7:$L$386</oldFormula>
  </rdn>
  <rcv guid="{BEA0FDBA-BB07-4C19-8BBD-5E57EE395C09}" action="add"/>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5" sId="1">
    <oc r="L136" t="inlineStr">
      <is>
        <r>
          <rPr>
            <u/>
            <sz val="18"/>
            <rFont val="Times New Roman"/>
            <family val="2"/>
            <charset val="204"/>
          </rPr>
          <t>АГ:</t>
        </r>
        <r>
          <rPr>
            <sz val="18"/>
            <rFont val="Times New Roman"/>
            <family val="2"/>
            <charset val="204"/>
          </rPr>
          <t xml:space="preserve">  1. По состоянию на 01.05.2017 произведена выплата заработной платы за январь-март и первую половину апреля месяца 2017 года, оплата услуг по содержанию имущества и поставке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государственных полномочий на осуществление полномочий по созданию и обеспечению деятельности административных комиссий.  Реализация мероприятий  осуществляется в плановом режиме. Бюджетные ассигнования будут использованы в полном объеме до конца 2017 года. 
       2. Заключено соглашение от 15.02.2017  № АС-3с о предоставлении субсидии в 2017 году на мероприятия по профилактике правонарушений между Департаментом внутренней политики ХМАО-Югры  и Администрацией города. Приобретены удостоверения народных дружинников и вкладышы к удостоверению, заключен контракт на техническое обслуживание и  ремонт АПК "Безопасный город",  заключен договор на услуги почтовой связи, заключены договоры на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t>
        </r>
        <r>
          <rPr>
            <u/>
            <sz val="18"/>
            <rFont val="Times New Roman"/>
            <family val="1"/>
            <charset val="204"/>
          </rPr>
          <t>ДО:</t>
        </r>
        <r>
          <rPr>
            <sz val="18"/>
            <rFont val="Times New Roman"/>
            <family val="1"/>
            <charset val="204"/>
          </rPr>
          <t xml:space="preserve">  Реализация мероприятий  осуществляется в плановом режиме. Бюджетные ассигнования будут использованы в полном объеме до конца 2017 года.</t>
        </r>
        <r>
          <rPr>
            <sz val="18"/>
            <color rgb="FFFF0000"/>
            <rFont val="Times New Roman"/>
            <family val="2"/>
            <charset val="204"/>
          </rPr>
          <t xml:space="preserve">
</t>
        </r>
        <r>
          <rPr>
            <u/>
            <sz val="18"/>
            <color theme="1"/>
            <rFont val="Times New Roman"/>
            <family val="2"/>
            <charset val="204"/>
          </rPr>
          <t/>
        </r>
      </is>
    </oc>
    <nc r="L136" t="inlineStr">
      <is>
        <r>
          <rPr>
            <u/>
            <sz val="18"/>
            <rFont val="Times New Roman"/>
            <family val="2"/>
            <charset val="204"/>
          </rPr>
          <t>АГ:</t>
        </r>
        <r>
          <rPr>
            <sz val="18"/>
            <rFont val="Times New Roman"/>
            <family val="2"/>
            <charset val="204"/>
          </rPr>
          <t xml:space="preserve">  1. По состоянию на 01.05.2017 произведена выплата заработной платы за январь-март и первую половину апреля месяца 2017 года, оплата услуг по содержанию имущества и поставке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государственных полномочий на осуществление полномочий по созданию и обеспечению деятельности административных комиссий.  Реализация мероприятий  осуществляется в плановом режиме. Бюджетные ассигнования будут использованы в полном объеме до конца 2017 года. 
       2. Заключено соглашение от 15.02.2017  № АС-3с о предоставлении субсидии в 2017 году на мероприятия по профилактике правонарушений между Департаментом внутренней политики ХМАО-Югры  и Администрацией города. Приобретены удостоверения народных дружинников и вкладышы к удостоверению, заключен контракт на техническое обслуживание и  ремонт АПК "Безопасный город",  заключен договор на услуги почтовой связи, заключены договоры на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t>
        </r>
        <r>
          <rPr>
            <u/>
            <sz val="18"/>
            <rFont val="Times New Roman"/>
            <family val="1"/>
            <charset val="204"/>
          </rPr>
          <t>ДО:</t>
        </r>
        <r>
          <rPr>
            <sz val="18"/>
            <rFont val="Times New Roman"/>
            <family val="1"/>
            <charset val="204"/>
          </rPr>
          <t xml:space="preserve">  Реализация мероприятий  на организацию семинаров для педагогических работников, обеспечивающих реализацию курсов и программ по формированию культуры здорового и безопасного образа жизни, профилактике употребления наркотических средств и психотропных веществ осуществляется в плановом режиме. Бюджетные ассигнования будут использованы в полном объеме до конца 2017 года.</t>
        </r>
        <r>
          <rPr>
            <sz val="18"/>
            <color rgb="FFFF0000"/>
            <rFont val="Times New Roman"/>
            <family val="2"/>
            <charset val="204"/>
          </rPr>
          <t xml:space="preserve">
</t>
        </r>
        <r>
          <rPr>
            <u/>
            <sz val="18"/>
            <color theme="1"/>
            <rFont val="Times New Roman"/>
            <family val="2"/>
            <charset val="204"/>
          </rPr>
          <t/>
        </r>
      </is>
    </nc>
  </rcc>
  <rcv guid="{3EEA7E1A-5F2B-4408-A34C-1F0223B5B245}" action="delete"/>
  <rdn rId="0" localSheetId="1" customView="1" name="Z_3EEA7E1A_5F2B_4408_A34C_1F0223B5B245_.wvu.PrintArea" hidden="1" oldHidden="1">
    <formula>'на 01.05.2017'!$A$1:$L$185</formula>
    <oldFormula>'на 01.05.2017'!$A$1:$L$185</oldFormula>
  </rdn>
  <rdn rId="0" localSheetId="1" customView="1" name="Z_3EEA7E1A_5F2B_4408_A34C_1F0223B5B245_.wvu.PrintTitles" hidden="1" oldHidden="1">
    <formula>'на 01.05.2017'!$5:$8</formula>
    <oldFormula>'на 01.05.2017'!$5:$8</oldFormula>
  </rdn>
  <rdn rId="0" localSheetId="1" customView="1" name="Z_3EEA7E1A_5F2B_4408_A34C_1F0223B5B245_.wvu.FilterData" hidden="1" oldHidden="1">
    <formula>'на 01.05.2017'!$A$7:$L$386</formula>
    <oldFormula>'на 01.05.2017'!$A$7:$L$386</oldFormula>
  </rdn>
  <rcv guid="{3EEA7E1A-5F2B-4408-A34C-1F0223B5B245}" action="add"/>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9" sId="1">
    <oc r="L136" t="inlineStr">
      <is>
        <r>
          <rPr>
            <u/>
            <sz val="18"/>
            <rFont val="Times New Roman"/>
            <family val="2"/>
            <charset val="204"/>
          </rPr>
          <t>АГ:</t>
        </r>
        <r>
          <rPr>
            <sz val="18"/>
            <rFont val="Times New Roman"/>
            <family val="2"/>
            <charset val="204"/>
          </rPr>
          <t xml:space="preserve">  1. По состоянию на 01.05.2017 произведена выплата заработной платы за январь-март и первую половину апреля месяца 2017 года, оплата услуг по содержанию имущества и поставке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государственных полномочий на осуществление полномочий по созданию и обеспечению деятельности административных комиссий.  Реализация мероприятий  осуществляется в плановом режиме. Бюджетные ассигнования будут использованы в полном объеме до конца 2017 года. 
       2. Заключено соглашение от 15.02.2017  № АС-3с о предоставлении субсидии в 2017 году на мероприятия по профилактике правонарушений между Департаментом внутренней политики ХМАО-Югры  и Администрацией города. Приобретены удостоверения народных дружинников и вкладышы к удостоверению, заключен контракт на техническое обслуживание и  ремонт АПК "Безопасный город",  заключен договор на услуги почтовой связи, заключены договоры на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t>
        </r>
        <r>
          <rPr>
            <u/>
            <sz val="18"/>
            <rFont val="Times New Roman"/>
            <family val="1"/>
            <charset val="204"/>
          </rPr>
          <t>ДО:</t>
        </r>
        <r>
          <rPr>
            <sz val="18"/>
            <rFont val="Times New Roman"/>
            <family val="1"/>
            <charset val="204"/>
          </rPr>
          <t xml:space="preserve">  Реализация мероприятий  на организацию семинаров для педагогических работников, обеспечивающих реализацию курсов и программ по формированию культуры здорового и безопасного образа жизни, профилактике употребления наркотических средств и психотропных веществ осуществляется в плановом режиме. Бюджетные ассигнования будут использованы в полном объеме до конца 2017 года.</t>
        </r>
        <r>
          <rPr>
            <sz val="18"/>
            <color rgb="FFFF0000"/>
            <rFont val="Times New Roman"/>
            <family val="2"/>
            <charset val="204"/>
          </rPr>
          <t xml:space="preserve">
</t>
        </r>
        <r>
          <rPr>
            <u/>
            <sz val="18"/>
            <color theme="1"/>
            <rFont val="Times New Roman"/>
            <family val="2"/>
            <charset val="204"/>
          </rPr>
          <t/>
        </r>
      </is>
    </oc>
    <nc r="L136" t="inlineStr">
      <is>
        <r>
          <rPr>
            <u/>
            <sz val="18"/>
            <rFont val="Times New Roman"/>
            <family val="2"/>
            <charset val="204"/>
          </rPr>
          <t>АГ:</t>
        </r>
        <r>
          <rPr>
            <sz val="18"/>
            <rFont val="Times New Roman"/>
            <family val="2"/>
            <charset val="204"/>
          </rPr>
          <t xml:space="preserve">  1. По состоянию на 01.05.2017 произведена выплата заработной платы за январь-март и первую половину апреля месяца 2017 года, оплата услуг по содержанию имущества и поставке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государственных полномочий на осуществление полномочий по созданию и обеспечению деятельности административных комиссий.  Реализация мероприятий  осуществляется в плановом режиме. Бюджетные ассигнования будут использованы в полном объеме до конца 2017 года. 
       2. Заключено соглашение от 15.02.2017  № АС-3с о предоставлении субсидии в 2017 году на мероприятия по профилактике правонарушений между Департаментом внутренней политики ХМАО-Югры  и Администрацией города. Приобретены удостоверения народных дружинников и вкладышы к удостоверению, заключен контракт на техническое обслуживание и  ремонт АПК "Безопасный город",  заключен договор на услуги почтовой связи, заключены договоры на техническое обслуживание и текущий ремонт копировально-множительной техники и конвертовального оборудования АПК «Безопасный город» для организации выполнения мероприятия по информированию населения.
</t>
        </r>
        <r>
          <rPr>
            <u/>
            <sz val="18"/>
            <rFont val="Times New Roman"/>
            <family val="1"/>
            <charset val="204"/>
          </rPr>
          <t>ДО:</t>
        </r>
        <r>
          <rPr>
            <sz val="18"/>
            <rFont val="Times New Roman"/>
            <family val="1"/>
            <charset val="204"/>
          </rPr>
          <t xml:space="preserve">  Реализация мероприятий по организации семинаров для педагогических работников, обеспечивающих реализацию курсов и программ по формированию культуры здорового и безопасного образа жизни, профилактике употребления наркотических средств и психотропных веществ осуществляется в плановом режиме. Бюджетные ассигнования будут использованы в полном объеме до конца 2017 года.</t>
        </r>
        <r>
          <rPr>
            <sz val="18"/>
            <color rgb="FFFF0000"/>
            <rFont val="Times New Roman"/>
            <family val="2"/>
            <charset val="204"/>
          </rPr>
          <t xml:space="preserve">
</t>
        </r>
        <r>
          <rPr>
            <u/>
            <sz val="18"/>
            <color theme="1"/>
            <rFont val="Times New Roman"/>
            <family val="2"/>
            <charset val="204"/>
          </rPr>
          <t/>
        </r>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 sId="1">
    <oc r="L179" t="inlineStr">
      <is>
        <r>
          <rPr>
            <u/>
            <sz val="18"/>
            <rFont val="Times New Roman"/>
            <family val="2"/>
            <charset val="204"/>
          </rPr>
          <t>УБУиО:</t>
        </r>
        <r>
          <rPr>
            <sz val="18"/>
            <rFont val="Times New Roman"/>
            <family val="2"/>
            <charset val="204"/>
          </rPr>
          <t xml:space="preserve"> По состоянию на 01.04.2017 произведена выплата заработной платы за январь - февраль и первую половину марта месяца 2017 года, оплата услуг по содержанию имущества и поставке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государственных полномочий по государственной регистрации актов гражданского состояния.                            
</t>
        </r>
        <r>
          <rPr>
            <u/>
            <sz val="18"/>
            <rFont val="Times New Roman"/>
            <family val="1"/>
            <charset val="204"/>
          </rPr>
          <t xml:space="preserve">ДГХ: </t>
        </r>
        <r>
          <rPr>
            <sz val="18"/>
            <rFont val="Times New Roman"/>
            <family val="2"/>
            <charset val="204"/>
          </rPr>
          <t>Реализация мероприятия в рамках программы по содержанию объектов социальной сферы (ЗАГС) осуществляется в соответствии с условиями заключённых договоров (оплата кредиторской задолженности 2016 года за коммунальные услуги, оплата расходов на содержание 1 объекта социальной сферы).</t>
        </r>
      </is>
    </oc>
    <nc r="L179" t="inlineStr">
      <is>
        <r>
          <rPr>
            <u/>
            <sz val="18"/>
            <rFont val="Times New Roman"/>
            <family val="2"/>
            <charset val="204"/>
          </rPr>
          <t>УБУиО:</t>
        </r>
        <r>
          <rPr>
            <sz val="18"/>
            <rFont val="Times New Roman"/>
            <family val="2"/>
            <charset val="204"/>
          </rPr>
          <t xml:space="preserve"> По состоянию на 01.05.2017 произведена выплата заработной платы за январь - март и первую половину апреля месяца 2017 года, оплата услуг по содержанию имущества и поставке материальных запасов  по факту оказания услуг, поставке товара в соответствии с условиями заключаемых договоров, муниципальных контрактов  в рамках переданных государственных полномочий по государственной регистрации актов гражданского состояния.                            
</t>
        </r>
        <r>
          <rPr>
            <u/>
            <sz val="18"/>
            <rFont val="Times New Roman"/>
            <family val="1"/>
            <charset val="204"/>
          </rPr>
          <t xml:space="preserve">ДГХ: </t>
        </r>
        <r>
          <rPr>
            <sz val="18"/>
            <rFont val="Times New Roman"/>
            <family val="2"/>
            <charset val="204"/>
          </rPr>
          <t>Реализация мероприятия в рамках программы по содержанию объектов социальной сферы (ЗАГС) осуществляется в соответствии с условиями заключённых договоров (оплата кредиторской задолженности 2016 года за коммунальные услуги, оплата расходов на содержание 1 объекта социальной сферы).</t>
        </r>
      </is>
    </nc>
  </rcc>
  <rcc rId="12" sId="1">
    <oc r="L155" t="inlineStr">
      <is>
        <r>
          <rPr>
            <sz val="18"/>
            <color theme="1"/>
            <rFont val="Times New Roman"/>
            <family val="1"/>
            <charset val="204"/>
          </rPr>
          <t xml:space="preserve">По состоянию на 01.04.2017:
</t>
        </r>
        <r>
          <rPr>
            <u/>
            <sz val="18"/>
            <color theme="1"/>
            <rFont val="Times New Roman"/>
            <family val="1"/>
            <charset val="204"/>
          </rPr>
          <t>АГ:</t>
        </r>
        <r>
          <rPr>
            <sz val="18"/>
            <color theme="1"/>
            <rFont val="Times New Roman"/>
            <family val="1"/>
            <charset val="204"/>
          </rPr>
          <t xml:space="preserve"> 1.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произведены расходы на выплату заработной платы и начислений на оплату труда работникам МКУ "МФЦ г. Сургута";
Реализация программы  осуществляется в плановом режиме.  Бюджетные ассигнования будут использованы в полном объеме до конца 2017 года.</t>
        </r>
        <r>
          <rPr>
            <sz val="18"/>
            <rFont val="Times New Roman"/>
            <family val="2"/>
            <charset val="204"/>
          </rPr>
          <t xml:space="preserve">
        2. Заключено Соглашения о предоставлении из бюджета ХМАО-Югры субсидии на развитие многофункциональных центров предоставления государственных и муниципальных услуг от 13.02.2017 № 7. 
     За счет средств местного бюджета заключены 4 муниципальных контракта и 4 договора на общую сумму 3 040,16 тыс. руб. Произведена оплата расходов за услуги связи, автотранспортные услуги, клининговые услуги,  приобретение оригинальных расходных материалов, бумаги, пломб и пломбируемых сумок для организации предоставления гос. и мун.услуг.
          3. Заключен договор №25 от 27.03.2017 «О предоставлении субсидии из бюджета Ханты-Мансийского автономного округа – Югры на реализацию муниципальной программы развития малого и среднего предпринимательства». По итогам 2017 года ожидается 100% исполнение муницпальной программы.        
</t>
        </r>
        <r>
          <rPr>
            <u/>
            <sz val="18"/>
            <rFont val="Times New Roman"/>
            <family val="1"/>
            <charset val="204"/>
          </rPr>
          <t xml:space="preserve">ДГХ: </t>
        </r>
        <r>
          <rPr>
            <sz val="18"/>
            <rFont val="Times New Roman"/>
            <family val="2"/>
            <charset val="204"/>
          </rPr>
          <t>В 2017 году запланировано выполнить ремонт помещения МКУ "Многофункциональный центр предоставления государственных и муниципальных услуг города Сургута",  расположенного по адресу 30 лет Победы, 34а. Расходы запланированы на 3 квартал 2017.</t>
        </r>
      </is>
    </oc>
    <nc r="L155" t="inlineStr">
      <is>
        <r>
          <rPr>
            <sz val="18"/>
            <color theme="1"/>
            <rFont val="Times New Roman"/>
            <family val="1"/>
            <charset val="204"/>
          </rPr>
          <t xml:space="preserve">По состоянию на 01.05.2017:
</t>
        </r>
        <r>
          <rPr>
            <u/>
            <sz val="18"/>
            <color theme="1"/>
            <rFont val="Times New Roman"/>
            <family val="1"/>
            <charset val="204"/>
          </rPr>
          <t>АГ:</t>
        </r>
        <r>
          <rPr>
            <sz val="18"/>
            <color theme="1"/>
            <rFont val="Times New Roman"/>
            <family val="1"/>
            <charset val="204"/>
          </rPr>
          <t xml:space="preserve"> 1.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произведены расходы на выплату заработной платы и начислений на оплату труда работникам МКУ "МФЦ г. Сургута";
Реализация программы  осуществляется в плановом режиме.  Бюджетные ассигнования будут использованы в полном объеме до конца 2017 года.</t>
        </r>
        <r>
          <rPr>
            <sz val="18"/>
            <rFont val="Times New Roman"/>
            <family val="2"/>
            <charset val="204"/>
          </rPr>
          <t xml:space="preserve">
        2. Заключено Соглашения о предоставлении из бюджета ХМАО-Югры субсидии на развитие многофункциональных центров предоставления государственных и муниципальных услуг от 13.02.2017 № 7. 
     За счет средств местного бюджета заключены 4 муниципальных контракта и 4 договора на общую сумму 3 047,83 тыс. руб. Произведена оплата расходов за услуги связи, автотранспортные услуги, клининговые услуги,  приобретение оригинальных расходных материалов, бумаги, пломб и пломбируемых сумок для организации предоставления гос. и мун.услуг, услуги по предоставлению подключения и доступа к Технической системе для передачи Сообщений Заказчика посредством Технической системы Исполнителя, выполнение работ по заправке и восстановлению картриджей с заменой чипа к копировально-множительной технике, поставку пеналов для ключей, номерных пластиковых пломб и номерных пломб-наклеек.
          3. Заключен договор №25 от 27.03.2017 «О предоставлении субсидии из бюджета Ханты-Мансийского автономного округа – Югры на реализацию муниципальной программы развития малого и среднего предпринимательства». По итогам 2017 года ожидается 100% исполнение муницпальной программы.        
</t>
        </r>
        <r>
          <rPr>
            <u/>
            <sz val="18"/>
            <rFont val="Times New Roman"/>
            <family val="1"/>
            <charset val="204"/>
          </rPr>
          <t xml:space="preserve">ДГХ: </t>
        </r>
        <r>
          <rPr>
            <sz val="18"/>
            <rFont val="Times New Roman"/>
            <family val="2"/>
            <charset val="204"/>
          </rPr>
          <t>В 2017 году запланировано выполнить ремонт помещения МКУ "Многофункциональный центр предоставления государственных и муниципальных услуг города Сургута",  расположенного по адресу 30 лет Победы, 34а. Расходы запланированы на 3 квартал 2017.</t>
        </r>
      </is>
    </nc>
  </rcc>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EA0FDBA-BB07-4C19-8BBD-5E57EE395C09}" action="delete"/>
  <rdn rId="0" localSheetId="1" customView="1" name="Z_BEA0FDBA_BB07_4C19_8BBD_5E57EE395C09_.wvu.PrintArea" hidden="1" oldHidden="1">
    <formula>'на 01.05.2017'!$A$1:$L$184</formula>
    <oldFormula>'на 01.05.2017'!$A$1:$L$184</oldFormula>
  </rdn>
  <rdn rId="0" localSheetId="1" customView="1" name="Z_BEA0FDBA_BB07_4C19_8BBD_5E57EE395C09_.wvu.PrintTitles" hidden="1" oldHidden="1">
    <formula>'на 01.05.2017'!$5:$8</formula>
    <oldFormula>'на 01.05.2017'!$5:$8</oldFormula>
  </rdn>
  <rdn rId="0" localSheetId="1" customView="1" name="Z_BEA0FDBA_BB07_4C19_8BBD_5E57EE395C09_.wvu.Cols" hidden="1" oldHidden="1">
    <formula>'на 01.05.2017'!$I:$I</formula>
    <oldFormula>'на 01.05.2017'!$I:$I</oldFormula>
  </rdn>
  <rdn rId="0" localSheetId="1" customView="1" name="Z_BEA0FDBA_BB07_4C19_8BBD_5E57EE395C09_.wvu.FilterData" hidden="1" oldHidden="1">
    <formula>'на 01.05.2017'!$A$7:$L$386</formula>
    <oldFormula>'на 01.05.2017'!$A$7:$L$386</oldFormula>
  </rdn>
  <rcv guid="{BEA0FDBA-BB07-4C19-8BBD-5E57EE395C09}" action="add"/>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4" sId="1" numFmtId="4">
    <oc r="C159">
      <v>0</v>
    </oc>
    <nc r="C159">
      <v>4.93</v>
    </nc>
  </rcc>
  <rcc rId="195" sId="1" numFmtId="4">
    <oc r="C158">
      <v>16167.33</v>
    </oc>
    <nc r="C158">
      <f>16167.33-C159</f>
    </nc>
  </rcc>
  <rcc rId="196" sId="1" numFmtId="4">
    <oc r="D158">
      <v>16167.33</v>
    </oc>
    <nc r="D158">
      <f>16167.33-D159</f>
    </nc>
  </rcc>
  <rcc rId="197" sId="1" numFmtId="4">
    <oc r="J158">
      <v>16167.33</v>
    </oc>
    <nc r="J158">
      <f>16167.33-J159</f>
    </nc>
  </rcc>
  <rcc rId="198" sId="1">
    <oc r="L155" t="inlineStr">
      <is>
        <r>
          <rPr>
            <sz val="18"/>
            <color theme="1"/>
            <rFont val="Times New Roman"/>
            <family val="1"/>
            <charset val="204"/>
          </rPr>
          <t xml:space="preserve">По состоянию на 01.05.2017:
</t>
        </r>
        <r>
          <rPr>
            <u/>
            <sz val="18"/>
            <color theme="1"/>
            <rFont val="Times New Roman"/>
            <family val="1"/>
            <charset val="204"/>
          </rPr>
          <t>АГ:</t>
        </r>
        <r>
          <rPr>
            <sz val="18"/>
            <color theme="1"/>
            <rFont val="Times New Roman"/>
            <family val="1"/>
            <charset val="204"/>
          </rPr>
          <t xml:space="preserve"> 1.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произведены расходы на выплату заработной платы и начислений на оплату труда работникам МКУ "МФЦ г. Сургута";
Реализация программы  осуществляется в плановом режиме.  Бюджетные ассигнования будут использованы в полном объеме до конца 2017 года.</t>
        </r>
        <r>
          <rPr>
            <sz val="18"/>
            <rFont val="Times New Roman"/>
            <family val="2"/>
            <charset val="204"/>
          </rPr>
          <t xml:space="preserve">
        2. Заключено Соглашения о предоставлении из бюджета ХМАО-Югры субсидии на развитие многофункциональных центров предоставления государственных и муниципальных услуг от 13.02.2017 № 7. 
     За счет средств местного бюджета заключены 4 муниципальных контракта и 4 договора на общую сумму 3 047,83 тыс. руб. Произведена оплата расходов за услуги связи, автотранспортные услуги, клининговые услуги,  приобретение оригинальных расходных материалов, бумаги, пломб и пломбируемых сумок для организации предоставления гос. и мун.услуг, услуги по предоставлению подключения и доступа к Технической системе для передачи Сообщений Заказчика посредством Технической системы Исполнителя, выполнение работ по заправке и восстановлению картриджей с заменой чипа к копировально-множительной технике, поставку пеналов для ключей, номерных пластиковых пломб и номерных пломб-наклеек.
          3. Заключен договор №25 от 27.03.2017 «О предоставлении субсидии из бюджета Ханты-Мансийского автономного округа – Югры на реализацию муниципальной программы развития малого и среднего предпринимательства». По итогам 2017 года ожидается 100% исполнение муницпальной программы.        
</t>
        </r>
        <r>
          <rPr>
            <u/>
            <sz val="18"/>
            <rFont val="Times New Roman"/>
            <family val="1"/>
            <charset val="204"/>
          </rPr>
          <t xml:space="preserve">ДГХ: </t>
        </r>
        <r>
          <rPr>
            <sz val="18"/>
            <rFont val="Times New Roman"/>
            <family val="2"/>
            <charset val="204"/>
          </rPr>
          <t>В 2017 году запланировано выполнить ремонт помещения МКУ "Многофункциональный центр предоставления государственных и муниципальных услуг города Сургута",  расположенного по адресу 30 лет Победы, 34а. Расходы запланированы на 3 квартал 2017.</t>
        </r>
      </is>
    </oc>
    <nc r="L155" t="inlineStr">
      <is>
        <r>
          <rPr>
            <sz val="18"/>
            <color theme="1"/>
            <rFont val="Times New Roman"/>
            <family val="1"/>
            <charset val="204"/>
          </rPr>
          <t xml:space="preserve">По состоянию на 01.05.2017:
</t>
        </r>
        <r>
          <rPr>
            <u/>
            <sz val="18"/>
            <color theme="1"/>
            <rFont val="Times New Roman"/>
            <family val="1"/>
            <charset val="204"/>
          </rPr>
          <t>АГ:</t>
        </r>
        <r>
          <rPr>
            <sz val="18"/>
            <color theme="1"/>
            <rFont val="Times New Roman"/>
            <family val="1"/>
            <charset val="204"/>
          </rPr>
          <t xml:space="preserve"> 1.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произведены расходы на выплату заработной платы и начислений на оплату труда работникам МКУ "МФЦ г. Сургута";
       За счет средств местного бюджета произведена оплата услуг по содержанию имущества и поставке материальных запасов  по факту оказания услуг, поставке товара в соответствии с условиями заключаемых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2017 года.</t>
        </r>
        <r>
          <rPr>
            <sz val="18"/>
            <rFont val="Times New Roman"/>
            <family val="2"/>
            <charset val="204"/>
          </rPr>
          <t xml:space="preserve">
        2. </t>
        </r>
        <r>
          <rPr>
            <u/>
            <sz val="18"/>
            <rFont val="Times New Roman"/>
            <family val="1"/>
            <charset val="204"/>
          </rPr>
          <t>АГ:</t>
        </r>
        <r>
          <rPr>
            <sz val="18"/>
            <rFont val="Times New Roman"/>
            <family val="2"/>
            <charset val="204"/>
          </rPr>
          <t xml:space="preserve"> Заключено Соглашения о предоставлении из бюджета ХМАО-Югры субсидии на развитие многофункциональных центров предоставления государственных и муниципальных услуг от 13.02.2017 № 7. 
</t>
        </r>
        <r>
          <rPr>
            <u/>
            <sz val="18"/>
            <rFont val="Times New Roman"/>
            <family val="1"/>
            <charset val="204"/>
          </rPr>
          <t>ДГХ:</t>
        </r>
        <r>
          <rPr>
            <sz val="18"/>
            <rFont val="Times New Roman"/>
            <family val="2"/>
            <charset val="204"/>
          </rPr>
          <t xml:space="preserve"> В 2017 году запланировано выполнить ремонт помещения МКУ "Многофункциональный центр предоставления государственных и муниципальных услуг города Сургута",  расположенного по адресу 30 лет Победы, 34а. Расходы запланированы на 3 квартал 2017.
        3. Заключен договор №25 от 27.03.2017 «О предоставлении субсидии из бюджета Ханты-Мансийского автономного округа – Югры на реализацию муниципальной программы развития малого и среднего предпринимательства». По итогам 2017 года ожидается 100% исполнение муницпальной программы.        
</t>
        </r>
        <r>
          <rPr>
            <u/>
            <sz val="18"/>
            <rFont val="Times New Roman"/>
            <family val="1"/>
            <charset val="204"/>
          </rPr>
          <t/>
        </r>
      </is>
    </nc>
  </rcc>
  <rcv guid="{D95852A1-B0FC-4AC5-B62B-5CCBE05B0D15}" action="delete"/>
  <rdn rId="0" localSheetId="1" customView="1" name="Z_D95852A1_B0FC_4AC5_B62B_5CCBE05B0D15_.wvu.PrintArea" hidden="1" oldHidden="1">
    <formula>'на 01.05.2017'!$A$1:$L$184</formula>
    <oldFormula>'на 01.05.2017'!$A$1:$L$184</oldFormula>
  </rdn>
  <rdn rId="0" localSheetId="1" customView="1" name="Z_D95852A1_B0FC_4AC5_B62B_5CCBE05B0D15_.wvu.Cols" hidden="1" oldHidden="1">
    <formula>'на 01.05.2017'!$I:$I</formula>
    <oldFormula>'на 01.05.2017'!$I:$I</oldFormula>
  </rdn>
  <rdn rId="0" localSheetId="1" customView="1" name="Z_D95852A1_B0FC_4AC5_B62B_5CCBE05B0D15_.wvu.FilterData" hidden="1" oldHidden="1">
    <formula>'на 01.05.2017'!$A$7:$L$386</formula>
    <oldFormula>'на 01.05.2017'!$A$7:$L$386</oldFormula>
  </rdn>
  <rcv guid="{D95852A1-B0FC-4AC5-B62B-5CCBE05B0D15}" action="add"/>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2" sId="1">
    <oc r="L155" t="inlineStr">
      <is>
        <r>
          <rPr>
            <sz val="18"/>
            <color theme="1"/>
            <rFont val="Times New Roman"/>
            <family val="1"/>
            <charset val="204"/>
          </rPr>
          <t xml:space="preserve">По состоянию на 01.05.2017:
</t>
        </r>
        <r>
          <rPr>
            <u/>
            <sz val="18"/>
            <color theme="1"/>
            <rFont val="Times New Roman"/>
            <family val="1"/>
            <charset val="204"/>
          </rPr>
          <t>АГ:</t>
        </r>
        <r>
          <rPr>
            <sz val="18"/>
            <color theme="1"/>
            <rFont val="Times New Roman"/>
            <family val="1"/>
            <charset val="204"/>
          </rPr>
          <t xml:space="preserve"> 1.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произведены расходы на выплату заработной платы и начислений на оплату труда работникам МКУ "МФЦ г. Сургута";
       За счет средств местного бюджета произведена оплата услуг по содержанию имущества и поставке материальных запасов  по факту оказания услуг, поставке товара в соответствии с условиями заключаемых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2017 года.</t>
        </r>
        <r>
          <rPr>
            <sz val="18"/>
            <rFont val="Times New Roman"/>
            <family val="2"/>
            <charset val="204"/>
          </rPr>
          <t xml:space="preserve">
        2. </t>
        </r>
        <r>
          <rPr>
            <u/>
            <sz val="18"/>
            <rFont val="Times New Roman"/>
            <family val="1"/>
            <charset val="204"/>
          </rPr>
          <t>АГ:</t>
        </r>
        <r>
          <rPr>
            <sz val="18"/>
            <rFont val="Times New Roman"/>
            <family val="2"/>
            <charset val="204"/>
          </rPr>
          <t xml:space="preserve"> Заключено Соглашения о предоставлении из бюджета ХМАО-Югры субсидии на развитие многофункциональных центров предоставления государственных и муниципальных услуг от 13.02.2017 № 7. 
</t>
        </r>
        <r>
          <rPr>
            <u/>
            <sz val="18"/>
            <rFont val="Times New Roman"/>
            <family val="1"/>
            <charset val="204"/>
          </rPr>
          <t>ДГХ:</t>
        </r>
        <r>
          <rPr>
            <sz val="18"/>
            <rFont val="Times New Roman"/>
            <family val="2"/>
            <charset val="204"/>
          </rPr>
          <t xml:space="preserve"> В 2017 году запланировано выполнить ремонт помещения МКУ "Многофункциональный центр предоставления государственных и муниципальных услуг города Сургута",  расположенного по адресу 30 лет Победы, 34а. Расходы запланированы на 3 квартал 2017.
        3. Заключен договор №25 от 27.03.2017 «О предоставлении субсидии из бюджета Ханты-Мансийского автономного округа – Югры на реализацию муниципальной программы развития малого и среднего предпринимательства». По итогам 2017 года ожидается 100% исполнение муницпальной программы.        
</t>
        </r>
        <r>
          <rPr>
            <u/>
            <sz val="18"/>
            <rFont val="Times New Roman"/>
            <family val="1"/>
            <charset val="204"/>
          </rPr>
          <t/>
        </r>
      </is>
    </oc>
    <nc r="L155" t="inlineStr">
      <is>
        <r>
          <rPr>
            <sz val="18"/>
            <color theme="1"/>
            <rFont val="Times New Roman"/>
            <family val="1"/>
            <charset val="204"/>
          </rPr>
          <t xml:space="preserve">По состоянию на 01.05.2017:
</t>
        </r>
        <r>
          <rPr>
            <u/>
            <sz val="18"/>
            <color theme="1"/>
            <rFont val="Times New Roman"/>
            <family val="1"/>
            <charset val="204"/>
          </rPr>
          <t>АГ:</t>
        </r>
        <r>
          <rPr>
            <sz val="18"/>
            <color theme="1"/>
            <rFont val="Times New Roman"/>
            <family val="1"/>
            <charset val="204"/>
          </rPr>
          <t xml:space="preserve"> 1.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поставки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2017 года.</t>
        </r>
        <r>
          <rPr>
            <sz val="18"/>
            <rFont val="Times New Roman"/>
            <family val="2"/>
            <charset val="204"/>
          </rPr>
          <t xml:space="preserve">
        2. </t>
        </r>
        <r>
          <rPr>
            <u/>
            <sz val="18"/>
            <rFont val="Times New Roman"/>
            <family val="1"/>
            <charset val="204"/>
          </rPr>
          <t>АГ:</t>
        </r>
        <r>
          <rPr>
            <sz val="18"/>
            <rFont val="Times New Roman"/>
            <family val="2"/>
            <charset val="204"/>
          </rPr>
          <t xml:space="preserve"> Заключено Соглашения о предоставлении из бюджета ХМАО-Югры субсидии на развитие многофункциональных центров предоставления государственных и муниципальных услуг от 13.02.2017 № 7. 
</t>
        </r>
        <r>
          <rPr>
            <u/>
            <sz val="18"/>
            <rFont val="Times New Roman"/>
            <family val="1"/>
            <charset val="204"/>
          </rPr>
          <t>ДГХ:</t>
        </r>
        <r>
          <rPr>
            <sz val="18"/>
            <rFont val="Times New Roman"/>
            <family val="2"/>
            <charset val="204"/>
          </rPr>
          <t xml:space="preserve"> В 2017 году запланировано выполнить ремонт помещения МКУ "Многофункциональный центр предоставления государственных и муниципальных услуг города Сургута",  расположенного по адресу 30 лет Победы, 34а. Расходы запланированы на 3 квартал 2017.
        3. Заключен договор №25 от 27.03.2017 «О предоставлении субсидии из бюджета Ханты-Мансийского автономного округа – Югры на реализацию муниципальной программы развития малого и среднего предпринимательства». По итогам 2017 года ожидается 100% исполнение муницпальной программы.        
</t>
        </r>
        <r>
          <rPr>
            <u/>
            <sz val="18"/>
            <rFont val="Times New Roman"/>
            <family val="1"/>
            <charset val="204"/>
          </rPr>
          <t/>
        </r>
      </is>
    </nc>
  </rcc>
  <rcv guid="{BEA0FDBA-BB07-4C19-8BBD-5E57EE395C09}" action="delete"/>
  <rdn rId="0" localSheetId="1" customView="1" name="Z_BEA0FDBA_BB07_4C19_8BBD_5E57EE395C09_.wvu.PrintArea" hidden="1" oldHidden="1">
    <formula>'на 01.05.2017'!$A$1:$L$184</formula>
    <oldFormula>'на 01.05.2017'!$A$1:$L$184</oldFormula>
  </rdn>
  <rdn rId="0" localSheetId="1" customView="1" name="Z_BEA0FDBA_BB07_4C19_8BBD_5E57EE395C09_.wvu.PrintTitles" hidden="1" oldHidden="1">
    <formula>'на 01.05.2017'!$5:$8</formula>
    <oldFormula>'на 01.05.2017'!$5:$8</oldFormula>
  </rdn>
  <rdn rId="0" localSheetId="1" customView="1" name="Z_BEA0FDBA_BB07_4C19_8BBD_5E57EE395C09_.wvu.Cols" hidden="1" oldHidden="1">
    <formula>'на 01.05.2017'!$I:$I</formula>
    <oldFormula>'на 01.05.2017'!$I:$I</oldFormula>
  </rdn>
  <rdn rId="0" localSheetId="1" customView="1" name="Z_BEA0FDBA_BB07_4C19_8BBD_5E57EE395C09_.wvu.FilterData" hidden="1" oldHidden="1">
    <formula>'на 01.05.2017'!$A$7:$L$386</formula>
    <oldFormula>'на 01.05.2017'!$A$7:$L$386</oldFormula>
  </rdn>
  <rcv guid="{BEA0FDBA-BB07-4C19-8BBD-5E57EE395C09}" action="add"/>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7" sId="1">
    <oc r="L155" t="inlineStr">
      <is>
        <r>
          <rPr>
            <sz val="18"/>
            <color theme="1"/>
            <rFont val="Times New Roman"/>
            <family val="1"/>
            <charset val="204"/>
          </rPr>
          <t xml:space="preserve">По состоянию на 01.05.2017:
</t>
        </r>
        <r>
          <rPr>
            <u/>
            <sz val="18"/>
            <color theme="1"/>
            <rFont val="Times New Roman"/>
            <family val="1"/>
            <charset val="204"/>
          </rPr>
          <t>АГ:</t>
        </r>
        <r>
          <rPr>
            <sz val="18"/>
            <color theme="1"/>
            <rFont val="Times New Roman"/>
            <family val="1"/>
            <charset val="204"/>
          </rPr>
          <t xml:space="preserve"> 1.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поставки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2017 года.</t>
        </r>
        <r>
          <rPr>
            <sz val="18"/>
            <rFont val="Times New Roman"/>
            <family val="2"/>
            <charset val="204"/>
          </rPr>
          <t xml:space="preserve">
        2. </t>
        </r>
        <r>
          <rPr>
            <u/>
            <sz val="18"/>
            <rFont val="Times New Roman"/>
            <family val="1"/>
            <charset val="204"/>
          </rPr>
          <t>АГ:</t>
        </r>
        <r>
          <rPr>
            <sz val="18"/>
            <rFont val="Times New Roman"/>
            <family val="2"/>
            <charset val="204"/>
          </rPr>
          <t xml:space="preserve"> Заключено Соглашения о предоставлении из бюджета ХМАО-Югры субсидии на развитие многофункциональных центров предоставления государственных и муниципальных услуг от 13.02.2017 № 7. 
</t>
        </r>
        <r>
          <rPr>
            <u/>
            <sz val="18"/>
            <rFont val="Times New Roman"/>
            <family val="1"/>
            <charset val="204"/>
          </rPr>
          <t>ДГХ:</t>
        </r>
        <r>
          <rPr>
            <sz val="18"/>
            <rFont val="Times New Roman"/>
            <family val="2"/>
            <charset val="204"/>
          </rPr>
          <t xml:space="preserve"> В 2017 году запланировано выполнить ремонт помещения МКУ "Многофункциональный центр предоставления государственных и муниципальных услуг города Сургута",  расположенного по адресу 30 лет Победы, 34а. Расходы запланированы на 3 квартал 2017.
        3. Заключен договор №25 от 27.03.2017 «О предоставлении субсидии из бюджета Ханты-Мансийского автономного округа – Югры на реализацию муниципальной программы развития малого и среднего предпринимательства». По итогам 2017 года ожидается 100% исполнение муницпальной программы.        
</t>
        </r>
        <r>
          <rPr>
            <u/>
            <sz val="18"/>
            <rFont val="Times New Roman"/>
            <family val="1"/>
            <charset val="204"/>
          </rPr>
          <t/>
        </r>
      </is>
    </oc>
    <nc r="L155" t="inlineStr">
      <is>
        <r>
          <rPr>
            <sz val="18"/>
            <color theme="1"/>
            <rFont val="Times New Roman"/>
            <family val="1"/>
            <charset val="204"/>
          </rPr>
          <t xml:space="preserve">По состоянию на 01.05.2017:
 1. </t>
        </r>
        <r>
          <rPr>
            <u/>
            <sz val="18"/>
            <color theme="1"/>
            <rFont val="Times New Roman"/>
            <family val="1"/>
            <charset val="204"/>
          </rPr>
          <t>АГ:</t>
        </r>
        <r>
          <rPr>
            <sz val="18"/>
            <color theme="1"/>
            <rFont val="Times New Roman"/>
            <family val="1"/>
            <charset val="204"/>
          </rPr>
          <t xml:space="preserve">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поставки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2017 года.</t>
        </r>
        <r>
          <rPr>
            <sz val="18"/>
            <rFont val="Times New Roman"/>
            <family val="2"/>
            <charset val="204"/>
          </rPr>
          <t xml:space="preserve">
        2. </t>
        </r>
        <r>
          <rPr>
            <u/>
            <sz val="18"/>
            <rFont val="Times New Roman"/>
            <family val="1"/>
            <charset val="204"/>
          </rPr>
          <t>АГ:</t>
        </r>
        <r>
          <rPr>
            <sz val="18"/>
            <rFont val="Times New Roman"/>
            <family val="2"/>
            <charset val="204"/>
          </rPr>
          <t xml:space="preserve"> Заключено Соглашение о предоставлении из бюджета ХМАО-Югры субсидии на развитие многофункциональных центров предоставления государственных и муниципальных услуг от 13.02.2017 № 7. 
</t>
        </r>
        <r>
          <rPr>
            <u/>
            <sz val="18"/>
            <rFont val="Times New Roman"/>
            <family val="1"/>
            <charset val="204"/>
          </rPr>
          <t>ДГХ:</t>
        </r>
        <r>
          <rPr>
            <sz val="18"/>
            <rFont val="Times New Roman"/>
            <family val="2"/>
            <charset val="204"/>
          </rPr>
          <t xml:space="preserve"> В 2017 году запланировано выполнить ремонт помещения МКУ "Многофункциональный центр предоставления государственных и муниципальных услуг города Сургута",  расположенного по адресу 30 лет Победы, 34а. Расходы запланированы на 3 квартал 2017.
        3. Заключен договор №25 от 27.03.2017 «О предоставлении субсидии из бюджета Ханты-Мансийского автономного округа – Югры на реализацию муниципальной программы развития малого и среднего предпринимательства». По итогам 2017 года ожидается 100% исполнение муницпальной программы.        
</t>
        </r>
        <r>
          <rPr>
            <u/>
            <sz val="18"/>
            <rFont val="Times New Roman"/>
            <family val="1"/>
            <charset val="204"/>
          </rPr>
          <t/>
        </r>
      </is>
    </nc>
  </rcc>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8" sId="1" xfDxf="1" dxf="1">
    <nc r="M152" t="inlineStr">
      <is>
        <t>Планируется заключить муниципальные контракты на приобретение оборудования, программного обеспечениия и текущий ремонт помещения.</t>
      </is>
    </nc>
    <ndxf>
      <font>
        <b/>
        <sz val="20"/>
      </font>
      <numFmt numFmtId="4" formatCode="#,##0.00"/>
      <alignment horizontal="left" vertical="center" wrapText="1" readingOrder="0"/>
    </ndxf>
  </rcc>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9" sId="1">
    <oc r="M152" t="inlineStr">
      <is>
        <t>Планируется заключить муниципальные контракты на приобретение оборудования, программного обеспечениия и текущий ремонт помещения.</t>
      </is>
    </oc>
    <nc r="M152"/>
  </rcc>
  <rcc rId="210" sId="1">
    <oc r="L155" t="inlineStr">
      <is>
        <r>
          <rPr>
            <sz val="18"/>
            <color theme="1"/>
            <rFont val="Times New Roman"/>
            <family val="1"/>
            <charset val="204"/>
          </rPr>
          <t xml:space="preserve">По состоянию на 01.05.2017:
 1. </t>
        </r>
        <r>
          <rPr>
            <u/>
            <sz val="18"/>
            <color theme="1"/>
            <rFont val="Times New Roman"/>
            <family val="1"/>
            <charset val="204"/>
          </rPr>
          <t>АГ:</t>
        </r>
        <r>
          <rPr>
            <sz val="18"/>
            <color theme="1"/>
            <rFont val="Times New Roman"/>
            <family val="1"/>
            <charset val="204"/>
          </rPr>
          <t xml:space="preserve">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поставки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2017 года.</t>
        </r>
        <r>
          <rPr>
            <sz val="18"/>
            <rFont val="Times New Roman"/>
            <family val="2"/>
            <charset val="204"/>
          </rPr>
          <t xml:space="preserve">
        2. </t>
        </r>
        <r>
          <rPr>
            <u/>
            <sz val="18"/>
            <rFont val="Times New Roman"/>
            <family val="1"/>
            <charset val="204"/>
          </rPr>
          <t>АГ:</t>
        </r>
        <r>
          <rPr>
            <sz val="18"/>
            <rFont val="Times New Roman"/>
            <family val="2"/>
            <charset val="204"/>
          </rPr>
          <t xml:space="preserve"> Заключено Соглашение о предоставлении из бюджета ХМАО-Югры субсидии на развитие многофункциональных центров предоставления государственных и муниципальных услуг от 13.02.2017 № 7. 
</t>
        </r>
        <r>
          <rPr>
            <u/>
            <sz val="18"/>
            <rFont val="Times New Roman"/>
            <family val="1"/>
            <charset val="204"/>
          </rPr>
          <t>ДГХ:</t>
        </r>
        <r>
          <rPr>
            <sz val="18"/>
            <rFont val="Times New Roman"/>
            <family val="2"/>
            <charset val="204"/>
          </rPr>
          <t xml:space="preserve"> В 2017 году запланировано выполнить ремонт помещения МКУ "Многофункциональный центр предоставления государственных и муниципальных услуг города Сургута",  расположенного по адресу 30 лет Победы, 34а. Расходы запланированы на 3 квартал 2017.
        3. Заключен договор №25 от 27.03.2017 «О предоставлении субсидии из бюджета Ханты-Мансийского автономного округа – Югры на реализацию муниципальной программы развития малого и среднего предпринимательства». По итогам 2017 года ожидается 100% исполнение муницпальной программы.        
</t>
        </r>
        <r>
          <rPr>
            <u/>
            <sz val="18"/>
            <rFont val="Times New Roman"/>
            <family val="1"/>
            <charset val="204"/>
          </rPr>
          <t/>
        </r>
      </is>
    </oc>
    <nc r="L155" t="inlineStr">
      <is>
        <r>
          <rPr>
            <sz val="18"/>
            <color theme="1"/>
            <rFont val="Times New Roman"/>
            <family val="1"/>
            <charset val="204"/>
          </rPr>
          <t xml:space="preserve">По состоянию на 01.05.2017:
 1. </t>
        </r>
        <r>
          <rPr>
            <u/>
            <sz val="18"/>
            <color theme="1"/>
            <rFont val="Times New Roman"/>
            <family val="1"/>
            <charset val="204"/>
          </rPr>
          <t>АГ:</t>
        </r>
        <r>
          <rPr>
            <sz val="18"/>
            <color theme="1"/>
            <rFont val="Times New Roman"/>
            <family val="1"/>
            <charset val="204"/>
          </rPr>
          <t xml:space="preserve">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поставки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2017 года.</t>
        </r>
        <r>
          <rPr>
            <sz val="18"/>
            <rFont val="Times New Roman"/>
            <family val="2"/>
            <charset val="204"/>
          </rPr>
          <t xml:space="preserve">
        2. </t>
        </r>
        <r>
          <rPr>
            <u/>
            <sz val="18"/>
            <rFont val="Times New Roman"/>
            <family val="1"/>
            <charset val="204"/>
          </rPr>
          <t>АГ:</t>
        </r>
        <r>
          <rPr>
            <sz val="18"/>
            <rFont val="Times New Roman"/>
            <family val="2"/>
            <charset val="204"/>
          </rPr>
          <t xml:space="preserve"> Заключено Соглашение о предоставлении из бюджета ХМАО-Югры субсидии на развитие многофункциональных центров предоставления государственных и муниципальных услуг от 13.02.2017 № 7. Планируется заключить муниципальные контракты на приобретение оборудования, программного обеспечениия и текущий ремонт помещения.
</t>
        </r>
        <r>
          <rPr>
            <u/>
            <sz val="18"/>
            <rFont val="Times New Roman"/>
            <family val="1"/>
            <charset val="204"/>
          </rPr>
          <t>ДГХ:</t>
        </r>
        <r>
          <rPr>
            <sz val="18"/>
            <rFont val="Times New Roman"/>
            <family val="2"/>
            <charset val="204"/>
          </rPr>
          <t xml:space="preserve"> В 2017 году запланировано выполнить ремонт помещения МКУ "Многофункциональный центр предоставления государственных и муниципальных услуг города Сургута",  расположенного по адресу 30 лет Победы, 34а. Расходы запланированы на 3 квартал 2017.
        3. Заключен договор №25 от 27.03.2017 «О предоставлении субсидии из бюджета Ханты-Мансийского автономного округа – Югры на реализацию муниципальной программы развития малого и среднего предпринимательства». По итогам 2017 года ожидается 100% исполнение муницпальной программы.        
</t>
        </r>
        <r>
          <rPr>
            <u/>
            <sz val="18"/>
            <rFont val="Times New Roman"/>
            <family val="1"/>
            <charset val="204"/>
          </rPr>
          <t/>
        </r>
      </is>
    </nc>
  </rcc>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1" sId="1">
    <oc r="L29" t="inlineStr">
      <is>
        <r>
          <rPr>
            <u/>
            <sz val="18"/>
            <rFont val="Times New Roman"/>
            <family val="2"/>
            <charset val="204"/>
          </rPr>
          <t>УБУиО</t>
        </r>
        <r>
          <rPr>
            <sz val="18"/>
            <rFont val="Times New Roman"/>
            <family val="2"/>
            <charset val="204"/>
          </rPr>
          <t>: по состоянию на 01.05.2017 произведена выплата заработной платы за январь - март и первую половину апреля месяца 2017 года, оплата услуг по содержанию имущества, поставке основных средств и материальных запасов по факту оказания услуг, поставке товара в соответствии с условиями заключенных договоров, муниципальных контрактов,  в рамках переданных государственных полномочий по образованию и организации деятельности комиссий по делам несовершеннолетних и защите их прав и на осуществление деятельности по опеке и попечительству.
      Расходы на осуществление ежемесячных выплат</t>
        </r>
        <r>
          <rPr>
            <sz val="18"/>
            <color theme="1"/>
            <rFont val="Times New Roman"/>
            <family val="1"/>
            <charset val="204"/>
          </rPr>
          <t xml:space="preserve"> на содержание детей-сирот и детей, оставшихся без попечения родителей, лиц из числа детей сирот и детей, оставшихся без попечения родителей,</t>
        </r>
        <r>
          <rPr>
            <sz val="18"/>
            <rFont val="Times New Roman"/>
            <family val="2"/>
            <charset val="204"/>
          </rPr>
          <t xml:space="preserve"> вознаграждения приемным родителям производятся планомерно в течение всего финансового года.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     
</t>
        </r>
        <r>
          <rPr>
            <u/>
            <sz val="18"/>
            <rFont val="Times New Roman"/>
            <family val="2"/>
            <charset val="204"/>
          </rPr>
          <t>ДГХ:</t>
        </r>
        <r>
          <rPr>
            <sz val="18"/>
            <rFont val="Times New Roman"/>
            <family val="2"/>
            <charset val="204"/>
          </rPr>
          <t xml:space="preserve"> На 2017 год запланирован ремонт 7 квартир. Выполнены работы по проверке смет на сумму 14,0 тыс.руб.: - на ремонт жилого помещения, расположенного по адресу ул.Пушкина, дом 8, кв.72; - на ремонт жилого помещения, расположенного по адресу пр.Пролетарский, дом26, кв.4.
</t>
        </r>
        <r>
          <rPr>
            <u/>
            <sz val="18"/>
            <rFont val="Times New Roman"/>
            <family val="2"/>
            <charset val="204"/>
          </rPr>
          <t xml:space="preserve">ДАиГ: </t>
        </r>
        <r>
          <rPr>
            <sz val="18"/>
            <rFont val="Times New Roman"/>
            <family val="2"/>
            <charset val="204"/>
          </rPr>
          <t xml:space="preserve"> Состоялся аукцион на приобретение жилых помещений для участников программы (24 кв.)  Приобретены: 22 кв по 43,2 кв.м общей стоимостью 50 018,60 тыс.руб., 1 кв по 38 кв.м.- 1999,90 тыс.руб., 1 кв. по 38,7 кв.м - 2036,74 тыс.руб. Стадия заключения муниципальных контрактов. В результате проведенных торгов образовалась экономия в сумме 763,12 тыс.руб.                                                                                                                                                    Размещение заявки на проведение аукциона по приобретению жилых помещений на выделенные дополнительно средства окружного бюджета запланировано на май 2017г (9 квартир).</t>
        </r>
        <r>
          <rPr>
            <sz val="18"/>
            <color rgb="FFFF0000"/>
            <rFont val="Times New Roman"/>
            <family val="2"/>
            <charset val="204"/>
          </rPr>
          <t xml:space="preserve">
</t>
        </r>
        <r>
          <rPr>
            <u/>
            <sz val="18"/>
            <rFont val="Times New Roman"/>
            <family val="2"/>
            <charset val="204"/>
          </rPr>
          <t>ДО:</t>
        </r>
        <r>
          <rPr>
            <sz val="18"/>
            <rFont val="Times New Roman"/>
            <family val="2"/>
            <charset val="204"/>
          </rPr>
          <t>Реализация программы осуществляется в плановом режиме, освоение средств планируется до конца 2017 года:
Численность детей, получающих муниципальную услугу «Организация отдыха детей и молодежи» в оздоровительных лагерях с дневным пребыванием детей - 10 450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- 475 чел.
Количество приобретенных для детей в возрасте от 6 до 17 лет путёвок в организации, обеспечивающие отдых и оздоровление детей - 2 086 шт.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r>
          <rPr>
            <sz val="18"/>
            <color rgb="FFFF0000"/>
            <rFont val="Times New Roman"/>
            <family val="2"/>
            <charset val="204"/>
          </rPr>
          <t xml:space="preserve">
</t>
        </r>
        <r>
          <rPr>
            <sz val="18"/>
            <rFont val="Times New Roman"/>
            <family val="2"/>
            <charset val="204"/>
          </rPr>
          <t xml:space="preserve"> УБУиО (</t>
        </r>
        <r>
          <rPr>
            <u/>
            <sz val="18"/>
            <rFont val="Times New Roman"/>
            <family val="2"/>
            <charset val="204"/>
          </rPr>
          <t xml:space="preserve">ДК): </t>
        </r>
        <r>
          <rPr>
            <sz val="18"/>
            <rFont val="Times New Roman"/>
            <family val="2"/>
            <charset val="204"/>
          </rPr>
          <t>Реализация программы  осуществляется в плановом режиме.  Бюджетные ассигнования будут использованы в полном объеме до конца 2017 года.</t>
        </r>
      </is>
    </oc>
    <nc r="L29" t="inlineStr">
      <is>
        <r>
          <rPr>
            <u/>
            <sz val="18"/>
            <rFont val="Times New Roman"/>
            <family val="2"/>
            <charset val="204"/>
          </rPr>
          <t>УБУиО</t>
        </r>
        <r>
          <rPr>
            <sz val="18"/>
            <rFont val="Times New Roman"/>
            <family val="2"/>
            <charset val="204"/>
          </rPr>
          <t>: по состоянию на 01.05.2017 произведена выплата заработной платы за январь - март и первую половину апреля месяца 2017 года, оплата услуг по содержанию имущества, поставке основных средств и материальных запасов производится по факту оказания услуг, поставке товара в соответствии с условиями заключенных договоров, муниципальных контрактов,  в рамках переданных государственных полномочий по образованию и организации деятельности комиссий по делам несовершеннолетних и защите их прав и на осуществление деятельности по опеке и попечительству.
      Расходы на осуществление ежемесячных выплат</t>
        </r>
        <r>
          <rPr>
            <sz val="18"/>
            <color theme="1"/>
            <rFont val="Times New Roman"/>
            <family val="1"/>
            <charset val="204"/>
          </rPr>
          <t xml:space="preserve"> на содержание детей-сирот и детей, оставшихся без попечения родителей, лиц из числа детей сирот и детей, оставшихся без попечения родителей,</t>
        </r>
        <r>
          <rPr>
            <sz val="18"/>
            <rFont val="Times New Roman"/>
            <family val="2"/>
            <charset val="204"/>
          </rPr>
          <t xml:space="preserve"> вознаграждения приемным родителям производятся планомерно в течение всего финансового года.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     
</t>
        </r>
        <r>
          <rPr>
            <u/>
            <sz val="18"/>
            <rFont val="Times New Roman"/>
            <family val="2"/>
            <charset val="204"/>
          </rPr>
          <t>ДГХ:</t>
        </r>
        <r>
          <rPr>
            <sz val="18"/>
            <rFont val="Times New Roman"/>
            <family val="2"/>
            <charset val="204"/>
          </rPr>
          <t xml:space="preserve"> На 2017 год запланирован ремонт 7 квартир. Выполнены работы по проверке смет на сумму 14,0 тыс.руб.: - на ремонт жилого помещения, расположенного по адресу ул.Пушкина, дом 8, кв.72; - на ремонт жилого помещения, расположенного по адресу пр.Пролетарский, дом26, кв.4.
</t>
        </r>
        <r>
          <rPr>
            <u/>
            <sz val="18"/>
            <rFont val="Times New Roman"/>
            <family val="2"/>
            <charset val="204"/>
          </rPr>
          <t xml:space="preserve">ДАиГ: </t>
        </r>
        <r>
          <rPr>
            <sz val="18"/>
            <rFont val="Times New Roman"/>
            <family val="2"/>
            <charset val="204"/>
          </rPr>
          <t xml:space="preserve"> Состоялся аукцион на приобретение жилых помещений для участников программы (24 кв.)  Приобретены: 22 кв по 43,2 кв.м общей стоимостью 50 018,60 тыс.руб., 1 кв по 38 кв.м.- 1999,90 тыс.руб., 1 кв. по 38,7 кв.м - 2036,74 тыс.руб. Стадия заключения муниципальных контрактов. В результате проведенных торгов образовалась экономия в сумме 763,12 тыс.руб.                                                                                                                                                    Размещение заявки на проведение аукциона по приобретению жилых помещений на выделенные дополнительно средства окружного бюджета запланировано на май 2017г (9 квартир).</t>
        </r>
        <r>
          <rPr>
            <sz val="18"/>
            <color rgb="FFFF0000"/>
            <rFont val="Times New Roman"/>
            <family val="2"/>
            <charset val="204"/>
          </rPr>
          <t xml:space="preserve">
</t>
        </r>
        <r>
          <rPr>
            <u/>
            <sz val="18"/>
            <rFont val="Times New Roman"/>
            <family val="2"/>
            <charset val="204"/>
          </rPr>
          <t>ДО:</t>
        </r>
        <r>
          <rPr>
            <sz val="18"/>
            <rFont val="Times New Roman"/>
            <family val="2"/>
            <charset val="204"/>
          </rPr>
          <t>Реализация программы осуществляется в плановом режиме, освоение средств планируется до конца 2017 года:
Численность детей, получающих муниципальную услугу «Организация отдыха детей и молодежи» в оздоровительных лагерях с дневным пребыванием детей - 10 450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- 475 чел.
Количество приобретенных для детей в возрасте от 6 до 17 лет путёвок в организации, обеспечивающие отдых и оздоровление детей - 2 086 шт.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r>
          <rPr>
            <sz val="18"/>
            <color rgb="FFFF0000"/>
            <rFont val="Times New Roman"/>
            <family val="2"/>
            <charset val="204"/>
          </rPr>
          <t xml:space="preserve">
</t>
        </r>
        <r>
          <rPr>
            <sz val="18"/>
            <rFont val="Times New Roman"/>
            <family val="2"/>
            <charset val="204"/>
          </rPr>
          <t xml:space="preserve"> УБУиО (</t>
        </r>
        <r>
          <rPr>
            <u/>
            <sz val="18"/>
            <rFont val="Times New Roman"/>
            <family val="2"/>
            <charset val="204"/>
          </rPr>
          <t xml:space="preserve">ДК): </t>
        </r>
        <r>
          <rPr>
            <sz val="18"/>
            <rFont val="Times New Roman"/>
            <family val="2"/>
            <charset val="204"/>
          </rPr>
          <t>Реализация программы  осуществляется в плановом режиме.  Бюджетные ассигнования будут использованы в полном объеме до конца 2017 года.</t>
        </r>
      </is>
    </nc>
  </rcc>
  <rcv guid="{45DE1976-7F07-4EB4-8A9C-FB72D060BEFA}" action="delete"/>
  <rdn rId="0" localSheetId="1" customView="1" name="Z_45DE1976_7F07_4EB4_8A9C_FB72D060BEFA_.wvu.PrintArea" hidden="1" oldHidden="1">
    <formula>'на 01.05.2017'!$A$1:$L$180</formula>
    <oldFormula>'на 01.05.2017'!$A$1:$L$180</oldFormula>
  </rdn>
  <rdn rId="0" localSheetId="1" customView="1" name="Z_45DE1976_7F07_4EB4_8A9C_FB72D060BEFA_.wvu.PrintTitles" hidden="1" oldHidden="1">
    <formula>'на 01.05.2017'!$5:$8</formula>
    <oldFormula>'на 01.05.2017'!$5:$8</oldFormula>
  </rdn>
  <rdn rId="0" localSheetId="1" customView="1" name="Z_45DE1976_7F07_4EB4_8A9C_FB72D060BEFA_.wvu.Rows" hidden="1" oldHidden="1">
    <formula>'на 01.05.2017'!$16:$16,'на 01.05.2017'!$18:$20</formula>
    <oldFormula>'на 01.05.2017'!$16:$16,'на 01.05.2017'!$18:$20</oldFormula>
  </rdn>
  <rdn rId="0" localSheetId="1" customView="1" name="Z_45DE1976_7F07_4EB4_8A9C_FB72D060BEFA_.wvu.FilterData" hidden="1" oldHidden="1">
    <formula>'на 01.05.2017'!$A$7:$L$386</formula>
    <oldFormula>'на 01.05.2017'!$A$7:$L$386</oldFormula>
  </rdn>
  <rcv guid="{45DE1976-7F07-4EB4-8A9C-FB72D060BEFA}" action="add"/>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6" sId="1">
    <oc r="B136" t="inlineStr">
      <is>
        <r>
          <t xml:space="preserve">Государственная программа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ХМАО — Югре в 2016 — 2020 годах»
</t>
        </r>
        <r>
          <rPr>
            <sz val="20"/>
            <rFont val="Times New Roman"/>
            <family val="1"/>
            <charset val="204"/>
          </rPr>
          <t>(1. Субвенции на осуществление отдельных государственных полномочий по созданию административных комиссий;
2.Субсидии на создание условий для деятельности народных дружин;
3. Субсидии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4. Субсидии на обеспечение функционирования и развития систем видеонаблюдения в сфере общественного порядка.)</t>
        </r>
      </is>
    </oc>
    <nc r="B136" t="inlineStr">
      <is>
        <r>
          <t xml:space="preserve">Государственная программа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ХМАО — Югре в 2016 — 2020 годах»
</t>
        </r>
        <r>
          <rPr>
            <sz val="20"/>
            <rFont val="Times New Roman"/>
            <family val="1"/>
            <charset val="204"/>
          </rPr>
          <t>(1. Субвенции на осуществление отдельных государственных полномочий по созданию административных комиссий;
2.Субсидии на создание условий для деятельности народных дружин;
3. Субсидии на размещение систем видеообзора, модернизацию,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4. Субсидии на обеспечение функционирования и развития систем видеонаблюдения в сфере общественного порядка;
5. Иные межбюджетные трансферты победителям конкурсов муниципальных образований ХМАО-Югры в сфере организации мероприятий по профилактике незаконного потребления наркотических средств и психотропных веществ, наркомании.)</t>
        </r>
      </is>
    </nc>
  </rcc>
  <rcv guid="{D95852A1-B0FC-4AC5-B62B-5CCBE05B0D15}" action="delete"/>
  <rdn rId="0" localSheetId="1" customView="1" name="Z_D95852A1_B0FC_4AC5_B62B_5CCBE05B0D15_.wvu.PrintArea" hidden="1" oldHidden="1">
    <formula>'на 01.05.2017'!$A$1:$L$184</formula>
    <oldFormula>'на 01.05.2017'!$A$1:$L$184</oldFormula>
  </rdn>
  <rdn rId="0" localSheetId="1" customView="1" name="Z_D95852A1_B0FC_4AC5_B62B_5CCBE05B0D15_.wvu.Cols" hidden="1" oldHidden="1">
    <formula>'на 01.05.2017'!$I:$I</formula>
    <oldFormula>'на 01.05.2017'!$I:$I</oldFormula>
  </rdn>
  <rdn rId="0" localSheetId="1" customView="1" name="Z_D95852A1_B0FC_4AC5_B62B_5CCBE05B0D15_.wvu.FilterData" hidden="1" oldHidden="1">
    <formula>'на 01.05.2017'!$A$7:$L$386</formula>
    <oldFormula>'на 01.05.2017'!$A$7:$L$386</oldFormula>
  </rdn>
  <rcv guid="{D95852A1-B0FC-4AC5-B62B-5CCBE05B0D15}" action="add"/>
</revisions>
</file>

<file path=xl/revisions/revisionLog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0" sId="1">
    <oc r="L155" t="inlineStr">
      <is>
        <r>
          <rPr>
            <sz val="18"/>
            <color theme="1"/>
            <rFont val="Times New Roman"/>
            <family val="1"/>
            <charset val="204"/>
          </rPr>
          <t xml:space="preserve">По состоянию на 01.05.2017:
 1. </t>
        </r>
        <r>
          <rPr>
            <u/>
            <sz val="18"/>
            <color theme="1"/>
            <rFont val="Times New Roman"/>
            <family val="1"/>
            <charset val="204"/>
          </rPr>
          <t>АГ:</t>
        </r>
        <r>
          <rPr>
            <sz val="18"/>
            <color theme="1"/>
            <rFont val="Times New Roman"/>
            <family val="1"/>
            <charset val="204"/>
          </rPr>
          <t xml:space="preserve">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поставки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2017 года.</t>
        </r>
        <r>
          <rPr>
            <sz val="18"/>
            <rFont val="Times New Roman"/>
            <family val="2"/>
            <charset val="204"/>
          </rPr>
          <t xml:space="preserve">
        2. </t>
        </r>
        <r>
          <rPr>
            <u/>
            <sz val="18"/>
            <rFont val="Times New Roman"/>
            <family val="1"/>
            <charset val="204"/>
          </rPr>
          <t>АГ:</t>
        </r>
        <r>
          <rPr>
            <sz val="18"/>
            <rFont val="Times New Roman"/>
            <family val="2"/>
            <charset val="204"/>
          </rPr>
          <t xml:space="preserve"> Заключено Соглашение о предоставлении из бюджета ХМАО-Югры субсидии на развитие многофункциональных центров предоставления государственных и муниципальных услуг от 13.02.2017 № 7. Планируется заключить муниципальные контракты на приобретение оборудования, программного обеспечениия и текущий ремонт помещения.
</t>
        </r>
        <r>
          <rPr>
            <u/>
            <sz val="18"/>
            <rFont val="Times New Roman"/>
            <family val="1"/>
            <charset val="204"/>
          </rPr>
          <t>ДГХ:</t>
        </r>
        <r>
          <rPr>
            <sz val="18"/>
            <rFont val="Times New Roman"/>
            <family val="2"/>
            <charset val="204"/>
          </rPr>
          <t xml:space="preserve"> В 2017 году запланировано выполнить ремонт помещения МКУ "Многофункциональный центр предоставления государственных и муниципальных услуг города Сургута",  расположенного по адресу 30 лет Победы, 34а. Расходы запланированы на 3 квартал 2017.
        3. Заключен договор №25 от 27.03.2017 «О предоставлении субсидии из бюджета Ханты-Мансийского автономного округа – Югры на реализацию муниципальной программы развития малого и среднего предпринимательства». По итогам 2017 года ожидается 100% исполнение муницпальной программы.        
</t>
        </r>
        <r>
          <rPr>
            <u/>
            <sz val="18"/>
            <rFont val="Times New Roman"/>
            <family val="1"/>
            <charset val="204"/>
          </rPr>
          <t/>
        </r>
      </is>
    </oc>
    <nc r="L155" t="inlineStr">
      <is>
        <r>
          <rPr>
            <sz val="18"/>
            <color theme="1"/>
            <rFont val="Times New Roman"/>
            <family val="1"/>
            <charset val="204"/>
          </rPr>
          <t xml:space="preserve">По состоянию на 01.05.2017:
 1. </t>
        </r>
        <r>
          <rPr>
            <u/>
            <sz val="18"/>
            <color theme="1"/>
            <rFont val="Times New Roman"/>
            <family val="1"/>
            <charset val="204"/>
          </rPr>
          <t>АГ:</t>
        </r>
        <r>
          <rPr>
            <sz val="18"/>
            <color theme="1"/>
            <rFont val="Times New Roman"/>
            <family val="1"/>
            <charset val="204"/>
          </rPr>
          <t xml:space="preserve">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поставки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2017 года.</t>
        </r>
        <r>
          <rPr>
            <sz val="18"/>
            <rFont val="Times New Roman"/>
            <family val="2"/>
            <charset val="204"/>
          </rPr>
          <t xml:space="preserve">
   2. </t>
        </r>
        <r>
          <rPr>
            <u/>
            <sz val="18"/>
            <rFont val="Times New Roman"/>
            <family val="1"/>
            <charset val="204"/>
          </rPr>
          <t>АГ:</t>
        </r>
        <r>
          <rPr>
            <sz val="18"/>
            <rFont val="Times New Roman"/>
            <family val="2"/>
            <charset val="204"/>
          </rPr>
          <t xml:space="preserve"> Заключено Соглашение о предоставлении из бюджета ХМАО-Югры субсидии на развитие многофункциональных центров предоставления государственных и муниципальных услуг от 13.02.2017 № 7. Планируется заключить муниципальные контракты на приобретение оборудования, программного обеспечениия и текущий ремонт помещения.
</t>
        </r>
        <r>
          <rPr>
            <u/>
            <sz val="18"/>
            <rFont val="Times New Roman"/>
            <family val="1"/>
            <charset val="204"/>
          </rPr>
          <t>ДГХ:</t>
        </r>
        <r>
          <rPr>
            <sz val="18"/>
            <rFont val="Times New Roman"/>
            <family val="2"/>
            <charset val="204"/>
          </rPr>
          <t xml:space="preserve"> В 2017 году запланировано выполнить ремонт помещения МКУ "Многофункциональный центр предоставления государственных и муниципальных услуг города Сургута",  расположенного по адресу 30 лет Победы, 34а. Расходы запланированы на 3 квартал 2017.
        3. Заключен договор №25 от 27.03.2017 «О предоставлении субсидии из бюджета Ханты-Мансийского автономного округа – Югры на реализацию муниципальной программы развития малого и среднего предпринимательства». По итогам 2017 года ожидается 100% исполнение муницпальной программы.        
</t>
        </r>
        <r>
          <rPr>
            <u/>
            <sz val="18"/>
            <rFont val="Times New Roman"/>
            <family val="1"/>
            <charset val="204"/>
          </rPr>
          <t/>
        </r>
      </is>
    </nc>
  </rcc>
  <rcv guid="{BEA0FDBA-BB07-4C19-8BBD-5E57EE395C09}" action="delete"/>
  <rdn rId="0" localSheetId="1" customView="1" name="Z_BEA0FDBA_BB07_4C19_8BBD_5E57EE395C09_.wvu.PrintArea" hidden="1" oldHidden="1">
    <formula>'на 01.05.2017'!$A$1:$L$184</formula>
    <oldFormula>'на 01.05.2017'!$A$1:$L$184</oldFormula>
  </rdn>
  <rdn rId="0" localSheetId="1" customView="1" name="Z_BEA0FDBA_BB07_4C19_8BBD_5E57EE395C09_.wvu.PrintTitles" hidden="1" oldHidden="1">
    <formula>'на 01.05.2017'!$5:$8</formula>
    <oldFormula>'на 01.05.2017'!$5:$8</oldFormula>
  </rdn>
  <rdn rId="0" localSheetId="1" customView="1" name="Z_BEA0FDBA_BB07_4C19_8BBD_5E57EE395C09_.wvu.Cols" hidden="1" oldHidden="1">
    <formula>'на 01.05.2017'!$I:$I</formula>
    <oldFormula>'на 01.05.2017'!$I:$I</oldFormula>
  </rdn>
  <rdn rId="0" localSheetId="1" customView="1" name="Z_BEA0FDBA_BB07_4C19_8BBD_5E57EE395C09_.wvu.FilterData" hidden="1" oldHidden="1">
    <formula>'на 01.05.2017'!$A$7:$L$386</formula>
    <oldFormula>'на 01.05.2017'!$A$7:$L$386</oldFormula>
  </rdn>
  <rcv guid="{BEA0FDBA-BB07-4C19-8BBD-5E57EE395C09}" action="add"/>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5" sId="1">
    <oc r="L155" t="inlineStr">
      <is>
        <r>
          <rPr>
            <sz val="18"/>
            <color theme="1"/>
            <rFont val="Times New Roman"/>
            <family val="1"/>
            <charset val="204"/>
          </rPr>
          <t xml:space="preserve">По состоянию на 01.05.2017:
 1. </t>
        </r>
        <r>
          <rPr>
            <u/>
            <sz val="18"/>
            <color theme="1"/>
            <rFont val="Times New Roman"/>
            <family val="1"/>
            <charset val="204"/>
          </rPr>
          <t>АГ:</t>
        </r>
        <r>
          <rPr>
            <sz val="18"/>
            <color theme="1"/>
            <rFont val="Times New Roman"/>
            <family val="1"/>
            <charset val="204"/>
          </rPr>
          <t xml:space="preserve">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поставки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2017 года.</t>
        </r>
        <r>
          <rPr>
            <sz val="18"/>
            <rFont val="Times New Roman"/>
            <family val="2"/>
            <charset val="204"/>
          </rPr>
          <t xml:space="preserve">
   2. </t>
        </r>
        <r>
          <rPr>
            <u/>
            <sz val="18"/>
            <rFont val="Times New Roman"/>
            <family val="1"/>
            <charset val="204"/>
          </rPr>
          <t>АГ:</t>
        </r>
        <r>
          <rPr>
            <sz val="18"/>
            <rFont val="Times New Roman"/>
            <family val="2"/>
            <charset val="204"/>
          </rPr>
          <t xml:space="preserve"> Заключено Соглашение о предоставлении из бюджета ХМАО-Югры субсидии на развитие многофункциональных центров предоставления государственных и муниципальных услуг от 13.02.2017 № 7. Планируется заключить муниципальные контракты на приобретение оборудования, программного обеспечениия и текущий ремонт помещения.
</t>
        </r>
        <r>
          <rPr>
            <u/>
            <sz val="18"/>
            <rFont val="Times New Roman"/>
            <family val="1"/>
            <charset val="204"/>
          </rPr>
          <t>ДГХ:</t>
        </r>
        <r>
          <rPr>
            <sz val="18"/>
            <rFont val="Times New Roman"/>
            <family val="2"/>
            <charset val="204"/>
          </rPr>
          <t xml:space="preserve"> В 2017 году запланировано выполнить ремонт помещения МКУ "Многофункциональный центр предоставления государственных и муниципальных услуг города Сургута",  расположенного по адресу 30 лет Победы, 34а. Расходы запланированы на 3 квартал 2017.
        3. Заключен договор №25 от 27.03.2017 «О предоставлении субсидии из бюджета Ханты-Мансийского автономного округа – Югры на реализацию муниципальной программы развития малого и среднего предпринимательства». По итогам 2017 года ожидается 100% исполнение муницпальной программы.        
</t>
        </r>
        <r>
          <rPr>
            <u/>
            <sz val="18"/>
            <rFont val="Times New Roman"/>
            <family val="1"/>
            <charset val="204"/>
          </rPr>
          <t/>
        </r>
      </is>
    </oc>
    <nc r="L155" t="inlineStr">
      <is>
        <r>
          <rPr>
            <sz val="18"/>
            <color theme="1"/>
            <rFont val="Times New Roman"/>
            <family val="1"/>
            <charset val="204"/>
          </rPr>
          <t xml:space="preserve">По состоянию на 01.05.2017:
 1. </t>
        </r>
        <r>
          <rPr>
            <u/>
            <sz val="18"/>
            <color theme="1"/>
            <rFont val="Times New Roman"/>
            <family val="1"/>
            <charset val="204"/>
          </rPr>
          <t>АГ:</t>
        </r>
        <r>
          <rPr>
            <sz val="18"/>
            <color theme="1"/>
            <rFont val="Times New Roman"/>
            <family val="1"/>
            <charset val="204"/>
          </rPr>
          <t xml:space="preserve">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поставки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2017 года.</t>
        </r>
        <r>
          <rPr>
            <sz val="18"/>
            <rFont val="Times New Roman"/>
            <family val="2"/>
            <charset val="204"/>
          </rPr>
          <t xml:space="preserve">
   2. </t>
        </r>
        <r>
          <rPr>
            <u/>
            <sz val="18"/>
            <rFont val="Times New Roman"/>
            <family val="1"/>
            <charset val="204"/>
          </rPr>
          <t>АГ:</t>
        </r>
        <r>
          <rPr>
            <sz val="18"/>
            <rFont val="Times New Roman"/>
            <family val="2"/>
            <charset val="204"/>
          </rPr>
          <t xml:space="preserve"> Заключено Соглашение о предоставлении из бюджета ХМАО-Югры субсидии на развитие многофункциональных центров предоставления государственных и муниципальных услуг от 13.02.2017 № 7. Планируется заключить муниципальные контракты на приобретение оборудования, программного обеспечениия и текущий ремонт помещения.
   </t>
        </r>
        <r>
          <rPr>
            <u/>
            <sz val="18"/>
            <rFont val="Times New Roman"/>
            <family val="1"/>
            <charset val="204"/>
          </rPr>
          <t>ДГХ:</t>
        </r>
        <r>
          <rPr>
            <sz val="18"/>
            <rFont val="Times New Roman"/>
            <family val="2"/>
            <charset val="204"/>
          </rPr>
          <t xml:space="preserve"> В 2017 году запланировано выполнить ремонт помещения МКУ "Многофункциональный центр предоставления государственных и муниципальных услуг города Сургута",  расположенного по адресу 30 лет Победы, 34а. Расходы запланированы на 3 квартал 2017.
        3. Заключен договор №25 от 27.03.2017 «О предоставлении субсидии из бюджета Ханты-Мансийского автономного округа – Югры на реализацию муниципальной программы развития малого и среднего предпринимательства». По итогам 2017 года ожидается 100% исполнение муницпальной программы.        
</t>
        </r>
        <r>
          <rPr>
            <u/>
            <sz val="18"/>
            <rFont val="Times New Roman"/>
            <family val="1"/>
            <charset val="204"/>
          </rPr>
          <t/>
        </r>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 sId="1">
    <oc r="L29" t="inlineStr">
      <is>
        <r>
          <rPr>
            <u/>
            <sz val="18"/>
            <rFont val="Times New Roman"/>
            <family val="2"/>
            <charset val="204"/>
          </rPr>
          <t>УБУиО</t>
        </r>
        <r>
          <rPr>
            <sz val="18"/>
            <rFont val="Times New Roman"/>
            <family val="2"/>
            <charset val="204"/>
          </rPr>
          <t>: по состоянию на 01.05.2017 произведена выплата заработной платы за январь - март и первую половину апреля месяца 2017 года, оплата услуг по содержанию имущества, поставке основных средств и материальных запасов по факту оказания услуг, поставке товара в соответствии с условиями заключенных договоров, муниципальных контрактов,  в рамках переданных государственных полномочий по образованию и организации деятельности комиссий по делам несовершеннолетних и защите их прав и на осуществление деятельности по опеке и попечительству.
      Расходы на осуществление ежемесячных выплат</t>
        </r>
        <r>
          <rPr>
            <sz val="18"/>
            <color theme="1"/>
            <rFont val="Times New Roman"/>
            <family val="1"/>
            <charset val="204"/>
          </rPr>
          <t xml:space="preserve"> на содержание детей-сирот и детей, оставшихся без попечения родителей, лиц из числа детей сирот и детей, оставшихся без попечения родителей,</t>
        </r>
        <r>
          <rPr>
            <sz val="18"/>
            <rFont val="Times New Roman"/>
            <family val="2"/>
            <charset val="204"/>
          </rPr>
          <t xml:space="preserve"> вознаграждения приемным родителям производятся планомерно в течение всего финансового года.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     
</t>
        </r>
        <r>
          <rPr>
            <u/>
            <sz val="18"/>
            <rFont val="Times New Roman"/>
            <family val="2"/>
            <charset val="204"/>
          </rPr>
          <t>ДГХ:</t>
        </r>
        <r>
          <rPr>
            <sz val="18"/>
            <rFont val="Times New Roman"/>
            <family val="2"/>
            <charset val="204"/>
          </rPr>
          <t xml:space="preserve"> На 2017 год запланирован ремонт 7 квартир.
</t>
        </r>
        <r>
          <rPr>
            <u/>
            <sz val="18"/>
            <rFont val="Times New Roman"/>
            <family val="2"/>
            <charset val="204"/>
          </rPr>
          <t xml:space="preserve">ДАиГ: </t>
        </r>
        <r>
          <rPr>
            <sz val="18"/>
            <rFont val="Times New Roman"/>
            <family val="2"/>
            <charset val="204"/>
          </rPr>
          <t xml:space="preserve"> Состоялся аукцион на приобретение жилых помещений для участников программы (24 кв.)  Приобретены: 22 кв по 43,2 кв.м общей стоимостью 50 018,60 тыс.руб., 1 кв по 38 кв.м.- 1999,90 тыс.руб., 1 кв. по 38,7 кв.м - 2036,74 тыс.руб. Стадия заключения муниципальных контрактов. В результате проведенных торгов образовалась экономия в сумме 763,12 тыс.руб.                                                                                                                                                   По дополнительно выделенным средствам окружного бюджета размещение заявки на проведение аукциона по приобретению жилых помещений запланировано на май 2017г (9 квартир).</t>
        </r>
        <r>
          <rPr>
            <sz val="18"/>
            <color rgb="FFFF0000"/>
            <rFont val="Times New Roman"/>
            <family val="2"/>
            <charset val="204"/>
          </rPr>
          <t xml:space="preserve">
</t>
        </r>
        <r>
          <rPr>
            <u/>
            <sz val="18"/>
            <rFont val="Times New Roman"/>
            <family val="2"/>
            <charset val="204"/>
          </rPr>
          <t>ДО:</t>
        </r>
        <r>
          <rPr>
            <sz val="18"/>
            <rFont val="Times New Roman"/>
            <family val="2"/>
            <charset val="204"/>
          </rPr>
          <t>Реализация программы осуществляется в плановом режиме, освоение средств планируется до конца 2017 года:
Численность детей, получающих муниципальную услугу «Организация отдыха детей и молодежи» в оздоровительных лагерях с дневным пребыванием детей - 10 450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- 475 чел.
Количество приобретенных для детей в возрасте от 6 до 17 лет путёвок в организации, обеспечивающие отдых и оздоровление детей - 2 086 шт.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r>
          <rPr>
            <sz val="18"/>
            <color rgb="FFFF0000"/>
            <rFont val="Times New Roman"/>
            <family val="2"/>
            <charset val="204"/>
          </rPr>
          <t xml:space="preserve">
</t>
        </r>
        <r>
          <rPr>
            <sz val="18"/>
            <rFont val="Times New Roman"/>
            <family val="2"/>
            <charset val="204"/>
          </rPr>
          <t xml:space="preserve"> УБУиО (</t>
        </r>
        <r>
          <rPr>
            <u/>
            <sz val="18"/>
            <rFont val="Times New Roman"/>
            <family val="2"/>
            <charset val="204"/>
          </rPr>
          <t xml:space="preserve">ДК): </t>
        </r>
        <r>
          <rPr>
            <sz val="18"/>
            <rFont val="Times New Roman"/>
            <family val="2"/>
            <charset val="204"/>
          </rPr>
          <t>Реализация программы  осуществляется в плановом режиме.  Бюджетные ассигнования будут использованы в полном объеме до конца 2017 года.</t>
        </r>
      </is>
    </oc>
    <nc r="L29" t="inlineStr">
      <is>
        <r>
          <rPr>
            <u/>
            <sz val="18"/>
            <rFont val="Times New Roman"/>
            <family val="2"/>
            <charset val="204"/>
          </rPr>
          <t>УБУиО</t>
        </r>
        <r>
          <rPr>
            <sz val="18"/>
            <rFont val="Times New Roman"/>
            <family val="2"/>
            <charset val="204"/>
          </rPr>
          <t>: по состоянию на 01.05.2017 произведена выплата заработной платы за январь - март и первую половину апреля месяца 2017 года, оплата услуг по содержанию имущества, поставке основных средств и материальных запасов по факту оказания услуг, поставке товара в соответствии с условиями заключенных договоров, муниципальных контрактов,  в рамках переданных государственных полномочий по образованию и организации деятельности комиссий по делам несовершеннолетних и защите их прав и на осуществление деятельности по опеке и попечительству.
      Расходы на осуществление ежемесячных выплат</t>
        </r>
        <r>
          <rPr>
            <sz val="18"/>
            <color theme="1"/>
            <rFont val="Times New Roman"/>
            <family val="1"/>
            <charset val="204"/>
          </rPr>
          <t xml:space="preserve"> на содержание детей-сирот и детей, оставшихся без попечения родителей, лиц из числа детей сирот и детей, оставшихся без попечения родителей,</t>
        </r>
        <r>
          <rPr>
            <sz val="18"/>
            <rFont val="Times New Roman"/>
            <family val="2"/>
            <charset val="204"/>
          </rPr>
          <t xml:space="preserve"> вознаграждения приемным родителям производятся планомерно в течение всего финансового года.
      Предоставление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  производятся по мере поступления заявлений.     
</t>
        </r>
        <r>
          <rPr>
            <u/>
            <sz val="18"/>
            <rFont val="Times New Roman"/>
            <family val="2"/>
            <charset val="204"/>
          </rPr>
          <t>ДГХ:</t>
        </r>
        <r>
          <rPr>
            <sz val="18"/>
            <rFont val="Times New Roman"/>
            <family val="2"/>
            <charset val="204"/>
          </rPr>
          <t xml:space="preserve"> На 2017 год запланирован ремонт 7 квартир.
</t>
        </r>
        <r>
          <rPr>
            <u/>
            <sz val="18"/>
            <rFont val="Times New Roman"/>
            <family val="2"/>
            <charset val="204"/>
          </rPr>
          <t xml:space="preserve">ДАиГ: </t>
        </r>
        <r>
          <rPr>
            <sz val="18"/>
            <rFont val="Times New Roman"/>
            <family val="2"/>
            <charset val="204"/>
          </rPr>
          <t xml:space="preserve"> Состоялся аукцион на приобретение жилых помещений для участников программы (24 кв.)  Приобретены: 22 кв по 43,2 кв.м общей стоимостью 50 018,60 тыс.руб., 1 кв по 38 кв.м.- 1999,90 тыс.руб., 1 кв. по 38,7 кв.м - 2036,74 тыс.руб. Стадия заключения муниципальных контрактов. В результате проведенных торгов образовалась экономия в сумме 763,12 тыс.руб.                                                                                                                                                    Размещение заявки на проведение аукциона по приобретению жилых помещений на выделенные дополнительно средства окружного бюджета запланировано на май 2017г (9 квартир).</t>
        </r>
        <r>
          <rPr>
            <sz val="18"/>
            <color rgb="FFFF0000"/>
            <rFont val="Times New Roman"/>
            <family val="2"/>
            <charset val="204"/>
          </rPr>
          <t xml:space="preserve">
</t>
        </r>
        <r>
          <rPr>
            <u/>
            <sz val="18"/>
            <rFont val="Times New Roman"/>
            <family val="2"/>
            <charset val="204"/>
          </rPr>
          <t>ДО:</t>
        </r>
        <r>
          <rPr>
            <sz val="18"/>
            <rFont val="Times New Roman"/>
            <family val="2"/>
            <charset val="204"/>
          </rPr>
          <t>Реализация программы осуществляется в плановом режиме, освоение средств планируется до конца 2017 года:
Численность детей, получающих муниципальную услугу «Организация отдыха детей и молодежи» в оздоровительных лагерях с дневным пребыванием детей - 10 450 чел.
Численность детей, посещающих лагерь с дневным пребыванием детей на базе некоммерческих организаций, юридических лиц, не являющихся муниципальными учреждениями, - 475 чел.
Количество приобретенных для детей в возрасте от 6 до 17 лет путёвок в организации, обеспечивающие отдых и оздоровление детей - 2 086 шт.
Доля детей-сирот и детей, оставшихся без попечения родителей  в возрасте от 6 до 17 лет (включительно), прошедших оздоровление в организациях отдыха детей и их оздоровления, от общей численности детей, нуждающихся  в оздоровлении, - 37,4 % .</t>
        </r>
        <r>
          <rPr>
            <sz val="18"/>
            <color rgb="FFFF0000"/>
            <rFont val="Times New Roman"/>
            <family val="2"/>
            <charset val="204"/>
          </rPr>
          <t xml:space="preserve">
</t>
        </r>
        <r>
          <rPr>
            <sz val="18"/>
            <rFont val="Times New Roman"/>
            <family val="2"/>
            <charset val="204"/>
          </rPr>
          <t xml:space="preserve"> УБУиО (</t>
        </r>
        <r>
          <rPr>
            <u/>
            <sz val="18"/>
            <rFont val="Times New Roman"/>
            <family val="2"/>
            <charset val="204"/>
          </rPr>
          <t xml:space="preserve">ДК): </t>
        </r>
        <r>
          <rPr>
            <sz val="18"/>
            <rFont val="Times New Roman"/>
            <family val="2"/>
            <charset val="204"/>
          </rPr>
          <t>Реализация программы  осуществляется в плановом режиме.  Бюджетные ассигнования будут использованы в полном объеме до конца 2017 года.</t>
        </r>
      </is>
    </nc>
  </rcc>
  <rcc rId="14" sId="1">
    <oc r="L43" t="inlineStr">
      <is>
        <r>
          <rPr>
            <u/>
            <sz val="18"/>
            <rFont val="Times New Roman"/>
            <family val="2"/>
            <charset val="204"/>
          </rPr>
          <t>ДАиГ</t>
        </r>
        <r>
          <rPr>
            <sz val="18"/>
            <rFont val="Times New Roman"/>
            <family val="2"/>
            <charset val="204"/>
          </rPr>
          <t xml:space="preserve">
В рамках данной программы ведется строительство объекта "Спортивный комплекс с плавательным бассейном на 50м г.Сургут". Заключен муниципальный контракт № 37/2016 от 14.06.2016 на выполнение работ по завершению строительства объекта. Сумма по контракту 415 049,69 тыс.руб. Срок выполнения работ согласно условий контракта по 09.12.2016.  
Срок ввода объекта в эксплуатацию не соблюден, по причине отставания от графика производства работ в связи с нарушением Подрядной организацией обязательств по контракту в части срока поставки технологического монтируемого оборудования и материалов, необходимых для строительства объекта.  В судебном порядке рассматривается вопрос о продлении срока выполнения работ по контракту до 15.08.2017 в рамках заключенного мирового соглашения от 17.03.2017 № А75-3075/2017 с целью завершения строительства объекта. 
Для исполнения обязательств по контракту необходимо 258 552,3 тыс.руб. </t>
        </r>
        <r>
          <rPr>
            <sz val="18"/>
            <color theme="1"/>
            <rFont val="Times New Roman"/>
            <family val="1"/>
            <charset val="204"/>
          </rPr>
          <t xml:space="preserve">Для завершения строительства объекта из бюджета автономного округа 31.03.2017 доведены дополнительные средства в размере 62 192 тыс. руб. Вопрос о выделении дополнительных ассигнований для обеспечения доли местного бюджета в размере  471,7 тыс. руб. будет рассмотрен на очередном заседании Думы города в апреле 2017 года. </t>
        </r>
        <r>
          <rPr>
            <sz val="18"/>
            <rFont val="Times New Roman"/>
            <family val="2"/>
            <charset val="204"/>
          </rPr>
          <t xml:space="preserve">
Готовность объекта - 70%  
В марте 2017г были приняты работы на сумму 30 077,29 тыс. руб., из них средства местного бюджета в размере 1 503,86 тыс. руб. оплачены. Средства окружного бюджета в размере 28 573,43 тыс. руб. будут оплачены в следующем отчетном периоде по факту поступления средств окружного бюджета.                                                                                    
</t>
        </r>
        <r>
          <rPr>
            <u/>
            <sz val="18"/>
            <rFont val="Times New Roman"/>
            <family val="2"/>
            <charset val="204"/>
          </rPr>
          <t xml:space="preserve">УБУиО (ДК): </t>
        </r>
        <r>
          <rPr>
            <sz val="18"/>
            <rFont val="Times New Roman"/>
            <family val="2"/>
            <charset val="204"/>
          </rPr>
          <t>Реализация программы  осуществляется в плановом режиме.  Бюджетные ассигнования будут использованы в полном объеме до конца 2017 года.</t>
        </r>
      </is>
    </oc>
    <nc r="L43" t="inlineStr">
      <is>
        <r>
          <rPr>
            <u/>
            <sz val="18"/>
            <rFont val="Times New Roman"/>
            <family val="2"/>
            <charset val="204"/>
          </rPr>
          <t>ДАиГ</t>
        </r>
        <r>
          <rPr>
            <sz val="18"/>
            <rFont val="Times New Roman"/>
            <family val="2"/>
            <charset val="204"/>
          </rPr>
          <t xml:space="preserve">
В рамках данной программы ведется строительство объекта "Спортивный комплекс с плавательным бассейном на 50м г.Сургут". Заключен муниципальный контракт № 37/2016 от 14.06.2016 на выполнение работ по завершению строительства объекта. Сумма по контракту 415 049,69 тыс.руб. Срок выполнения работ согласно условий контракта по 09.12.2016.  
Срок ввода объекта в эксплуатацию не соблюден, по причине отставания от графика производства работ в связи с нарушением Подрядной организацией обязательств по контракту в части срока поставки технологического монтируемого оборудования и материалов, необходимых для строительства объекта.  На основании мирового соглашения от 17.03.2017 г. № А75-3075/2017, утвержденного Арбитражным судом Ханты-Мансийского автономного округа-Югры 12.04.2017 года заключено дополнительное соглашение № 3 от 14.04.2017 года с целью завершения строительства объекта. В рамках данного дополнительного соглашения, срок окончания выполнения работ устанавливается – 31.08.2017.  
Готовность объекта - 70%.
 Для исполнения обязательств по контракту необходимо 258 552,3 тыс.руб. Средства предусмотрены в бюджете города в полном объеме.  
Выполненные работы за апрель не были приняты, так как Подрядчик не предоставил обеспечение исполнения муниципального контракта (с учетом корректировки срока выполнения работ). Кроме того, необходимо внесение изменений в договор о банковском сопровождении и договор комплексного страхования строительных рисков, в части продления сроков действия.                                                                                                                                                                                 
</t>
        </r>
        <r>
          <rPr>
            <u/>
            <sz val="18"/>
            <rFont val="Times New Roman"/>
            <family val="2"/>
            <charset val="204"/>
          </rPr>
          <t xml:space="preserve">УБУиО (ДК): </t>
        </r>
        <r>
          <rPr>
            <sz val="18"/>
            <rFont val="Times New Roman"/>
            <family val="2"/>
            <charset val="204"/>
          </rPr>
          <t>Реализация программы  осуществляется в плановом режиме.  Бюджетные ассигнования будут использованы в полном объеме до конца 2017 года.</t>
        </r>
      </is>
    </nc>
  </rcc>
  <rcv guid="{99950613-28E7-4EC2-B918-559A2757B0A9}" action="delete"/>
  <rdn rId="0" localSheetId="1" customView="1" name="Z_99950613_28E7_4EC2_B918_559A2757B0A9_.wvu.PrintArea" hidden="1" oldHidden="1">
    <formula>'на 01.05.2017'!$A$1:$L$184</formula>
    <oldFormula>'на 01.05.2017'!$A$1:$L$184</oldFormula>
  </rdn>
  <rdn rId="0" localSheetId="1" customView="1" name="Z_99950613_28E7_4EC2_B918_559A2757B0A9_.wvu.PrintTitles" hidden="1" oldHidden="1">
    <formula>'на 01.05.2017'!$5:$8</formula>
    <oldFormula>'на 01.05.2017'!$5:$8</oldFormula>
  </rdn>
  <rdn rId="0" localSheetId="1" customView="1" name="Z_99950613_28E7_4EC2_B918_559A2757B0A9_.wvu.FilterData" hidden="1" oldHidden="1">
    <formula>'на 01.05.2017'!$A$7:$L$386</formula>
    <oldFormula>'на 01.05.2017'!$A$7:$L$386</oldFormula>
  </rdn>
  <rcv guid="{99950613-28E7-4EC2-B918-559A2757B0A9}" action="add"/>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6" sId="1">
    <oc r="L155" t="inlineStr">
      <is>
        <r>
          <rPr>
            <sz val="18"/>
            <color theme="1"/>
            <rFont val="Times New Roman"/>
            <family val="1"/>
            <charset val="204"/>
          </rPr>
          <t xml:space="preserve">По состоянию на 01.05.2017:
 1. </t>
        </r>
        <r>
          <rPr>
            <u/>
            <sz val="18"/>
            <color theme="1"/>
            <rFont val="Times New Roman"/>
            <family val="1"/>
            <charset val="204"/>
          </rPr>
          <t>АГ:</t>
        </r>
        <r>
          <rPr>
            <sz val="18"/>
            <color theme="1"/>
            <rFont val="Times New Roman"/>
            <family val="1"/>
            <charset val="204"/>
          </rPr>
          <t xml:space="preserve">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поставки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2017 года.</t>
        </r>
        <r>
          <rPr>
            <sz val="18"/>
            <rFont val="Times New Roman"/>
            <family val="2"/>
            <charset val="204"/>
          </rPr>
          <t xml:space="preserve">
   2. </t>
        </r>
        <r>
          <rPr>
            <u/>
            <sz val="18"/>
            <rFont val="Times New Roman"/>
            <family val="1"/>
            <charset val="204"/>
          </rPr>
          <t>АГ:</t>
        </r>
        <r>
          <rPr>
            <sz val="18"/>
            <rFont val="Times New Roman"/>
            <family val="2"/>
            <charset val="204"/>
          </rPr>
          <t xml:space="preserve"> Заключено Соглашение о предоставлении из бюджета ХМАО-Югры субсидии на развитие многофункциональных центров предоставления государственных и муниципальных услуг от 13.02.2017 № 7. Планируется заключить муниципальные контракты на приобретение оборудования, программного обеспечениия и текущий ремонт помещения.
   </t>
        </r>
        <r>
          <rPr>
            <u/>
            <sz val="18"/>
            <rFont val="Times New Roman"/>
            <family val="1"/>
            <charset val="204"/>
          </rPr>
          <t>ДГХ:</t>
        </r>
        <r>
          <rPr>
            <sz val="18"/>
            <rFont val="Times New Roman"/>
            <family val="2"/>
            <charset val="204"/>
          </rPr>
          <t xml:space="preserve"> В 2017 году запланировано выполнить ремонт помещения МКУ "Многофункциональный центр предоставления государственных и муниципальных услуг города Сургута",  расположенного по адресу 30 лет Победы, 34а. Расходы запланированы на 3 квартал 2017.
        3. Заключен договор №25 от 27.03.2017 «О предоставлении субсидии из бюджета Ханты-Мансийского автономного округа – Югры на реализацию муниципальной программы развития малого и среднего предпринимательства». По итогам 2017 года ожидается 100% исполнение муницпальной программы.        
</t>
        </r>
        <r>
          <rPr>
            <u/>
            <sz val="18"/>
            <rFont val="Times New Roman"/>
            <family val="1"/>
            <charset val="204"/>
          </rPr>
          <t/>
        </r>
      </is>
    </oc>
    <nc r="L155" t="inlineStr">
      <is>
        <r>
          <rPr>
            <sz val="18"/>
            <color theme="1"/>
            <rFont val="Times New Roman"/>
            <family val="1"/>
            <charset val="204"/>
          </rPr>
          <t xml:space="preserve">По состоянию на 01.05.2017:
 1. </t>
        </r>
        <r>
          <rPr>
            <u/>
            <sz val="18"/>
            <color theme="1"/>
            <rFont val="Times New Roman"/>
            <family val="1"/>
            <charset val="204"/>
          </rPr>
          <t>АГ:</t>
        </r>
        <r>
          <rPr>
            <sz val="18"/>
            <color theme="1"/>
            <rFont val="Times New Roman"/>
            <family val="1"/>
            <charset val="204"/>
          </rPr>
          <t xml:space="preserve">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поставки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2017 года.</t>
        </r>
        <r>
          <rPr>
            <sz val="18"/>
            <rFont val="Times New Roman"/>
            <family val="2"/>
            <charset val="204"/>
          </rPr>
          <t xml:space="preserve">
   2. </t>
        </r>
        <r>
          <rPr>
            <u/>
            <sz val="18"/>
            <rFont val="Times New Roman"/>
            <family val="1"/>
            <charset val="204"/>
          </rPr>
          <t>АГ:</t>
        </r>
        <r>
          <rPr>
            <sz val="18"/>
            <rFont val="Times New Roman"/>
            <family val="2"/>
            <charset val="204"/>
          </rPr>
          <t xml:space="preserve"> Заключено Соглашение о предоставлении из бюджета ХМАО-Югры субсидии на развитие многофункциональных центров предоставления государственных и муниципальных услуг от 13.02.2017 № 7. Планируется заключить муниципальные контракты на приобретение оборудования, программного обеспечениия и текущий ремонт помещения.
   </t>
        </r>
        <r>
          <rPr>
            <u/>
            <sz val="18"/>
            <rFont val="Times New Roman"/>
            <family val="1"/>
            <charset val="204"/>
          </rPr>
          <t>ДГХ:</t>
        </r>
        <r>
          <rPr>
            <sz val="18"/>
            <rFont val="Times New Roman"/>
            <family val="2"/>
            <charset val="204"/>
          </rPr>
          <t xml:space="preserve"> В 2017 году запланировано выполнить ремонт помещения МКУ "Многофункциональный центр предоставления государственных и муниципальных услуг города Сургута",  расположенного по адресу 30 лет Победы, 34а. Расходы запланированы на 3 квартал 2017.
    3. Заключен договор №25 от 27.03.2017 «О предоставлении субсидии из бюджета Ханты-Мансийского автономного округа – Югры на реализацию муниципальной программы развития малого и среднего предпринимательства». По итогам 2017 года ожидается 100% исполнение муницпальной программы.        
</t>
        </r>
        <r>
          <rPr>
            <u/>
            <sz val="18"/>
            <rFont val="Times New Roman"/>
            <family val="1"/>
            <charset val="204"/>
          </rPr>
          <t/>
        </r>
      </is>
    </nc>
  </rcc>
</revisions>
</file>

<file path=xl/revisions/revisionLog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7" sId="1">
    <oc r="L155" t="inlineStr">
      <is>
        <r>
          <rPr>
            <sz val="18"/>
            <color theme="1"/>
            <rFont val="Times New Roman"/>
            <family val="1"/>
            <charset val="204"/>
          </rPr>
          <t xml:space="preserve">По состоянию на 01.05.2017:
 1. </t>
        </r>
        <r>
          <rPr>
            <u/>
            <sz val="18"/>
            <color theme="1"/>
            <rFont val="Times New Roman"/>
            <family val="1"/>
            <charset val="204"/>
          </rPr>
          <t>АГ:</t>
        </r>
        <r>
          <rPr>
            <sz val="18"/>
            <color theme="1"/>
            <rFont val="Times New Roman"/>
            <family val="1"/>
            <charset val="204"/>
          </rPr>
          <t xml:space="preserve">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поставки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2017 года.</t>
        </r>
        <r>
          <rPr>
            <sz val="18"/>
            <rFont val="Times New Roman"/>
            <family val="2"/>
            <charset val="204"/>
          </rPr>
          <t xml:space="preserve">
   2. </t>
        </r>
        <r>
          <rPr>
            <u/>
            <sz val="18"/>
            <rFont val="Times New Roman"/>
            <family val="1"/>
            <charset val="204"/>
          </rPr>
          <t>АГ:</t>
        </r>
        <r>
          <rPr>
            <sz val="18"/>
            <rFont val="Times New Roman"/>
            <family val="2"/>
            <charset val="204"/>
          </rPr>
          <t xml:space="preserve"> Заключено Соглашение о предоставлении из бюджета ХМАО-Югры субсидии на развитие многофункциональных центров предоставления государственных и муниципальных услуг от 13.02.2017 № 7. Планируется заключить муниципальные контракты на приобретение оборудования, программного обеспечениия и текущий ремонт помещения.
   </t>
        </r>
        <r>
          <rPr>
            <u/>
            <sz val="18"/>
            <rFont val="Times New Roman"/>
            <family val="1"/>
            <charset val="204"/>
          </rPr>
          <t>ДГХ:</t>
        </r>
        <r>
          <rPr>
            <sz val="18"/>
            <rFont val="Times New Roman"/>
            <family val="2"/>
            <charset val="204"/>
          </rPr>
          <t xml:space="preserve"> В 2017 году запланировано выполнить ремонт помещения МКУ "Многофункциональный центр предоставления государственных и муниципальных услуг города Сургута",  расположенного по адресу 30 лет Победы, 34а. Расходы запланированы на 3 квартал 2017.
    3. Заключен договор №25 от 27.03.2017 «О предоставлении субсидии из бюджета Ханты-Мансийского автономного округа – Югры на реализацию муниципальной программы развития малого и среднего предпринимательства». По итогам 2017 года ожидается 100% исполнение муницпальной программы.        
</t>
        </r>
        <r>
          <rPr>
            <u/>
            <sz val="18"/>
            <rFont val="Times New Roman"/>
            <family val="1"/>
            <charset val="204"/>
          </rPr>
          <t/>
        </r>
      </is>
    </oc>
    <nc r="L155" t="inlineStr">
      <is>
        <r>
          <rPr>
            <sz val="18"/>
            <color theme="1"/>
            <rFont val="Times New Roman"/>
            <family val="1"/>
            <charset val="204"/>
          </rPr>
          <t xml:space="preserve">По состоянию на 01.05.2017:
 1. </t>
        </r>
        <r>
          <rPr>
            <u/>
            <sz val="18"/>
            <color theme="1"/>
            <rFont val="Times New Roman"/>
            <family val="1"/>
            <charset val="204"/>
          </rPr>
          <t>АГ:</t>
        </r>
        <r>
          <rPr>
            <sz val="18"/>
            <color theme="1"/>
            <rFont val="Times New Roman"/>
            <family val="1"/>
            <charset val="204"/>
          </rPr>
          <t xml:space="preserve"> За счет средств субсидии на организацию предоставления государственных услуг в многофункциональных центрах предоставления государственных и муниципальных услуг  производятся расходы на выплату заработной платы и начислений на оплату труда работникам МКУ "МФЦ г. Сургута";
       За счет средств софинансирования из местного бюджета произведена оплата услуг и материальных запасов в соответствии с условиями заключенных договоров и муниципальных контрактов. 
       Реализация программы  осуществляется в плановом режиме.  Бюджетные ассигнования будут использованы в полном объеме до конца 2017 года.</t>
        </r>
        <r>
          <rPr>
            <sz val="18"/>
            <rFont val="Times New Roman"/>
            <family val="2"/>
            <charset val="204"/>
          </rPr>
          <t xml:space="preserve">
   2. </t>
        </r>
        <r>
          <rPr>
            <u/>
            <sz val="18"/>
            <rFont val="Times New Roman"/>
            <family val="1"/>
            <charset val="204"/>
          </rPr>
          <t>АГ:</t>
        </r>
        <r>
          <rPr>
            <sz val="18"/>
            <rFont val="Times New Roman"/>
            <family val="2"/>
            <charset val="204"/>
          </rPr>
          <t xml:space="preserve"> Заключено Соглашение о предоставлении из бюджета ХМАО-Югры субсидии на развитие многофункциональных центров предоставления государственных и муниципальных услуг от 13.02.2017 № 7. Планируется заключить муниципальные контракты на приобретение оборудования, программного обеспечениия и текущий ремонт помещения.
   </t>
        </r>
        <r>
          <rPr>
            <u/>
            <sz val="18"/>
            <rFont val="Times New Roman"/>
            <family val="1"/>
            <charset val="204"/>
          </rPr>
          <t>ДГХ:</t>
        </r>
        <r>
          <rPr>
            <sz val="18"/>
            <rFont val="Times New Roman"/>
            <family val="2"/>
            <charset val="204"/>
          </rPr>
          <t xml:space="preserve"> В 2017 году запланировано выполнить ремонт помещения МКУ "Многофункциональный центр предоставления государственных и муниципальных услуг города Сургута",  расположенного по адресу 30 лет Победы, 34а. Расходы запланированы на 3 квартал 2017.
    3. Заключен договор №25 от 27.03.2017 «О предоставлении субсидии из бюджета Ханты-Мансийского автономного округа – Югры на реализацию муниципальной программы развития малого и среднего предпринимательства». По итогам 2017 года ожидается 100% исполнение муницпальной программы.        
</t>
        </r>
        <r>
          <rPr>
            <u/>
            <sz val="18"/>
            <rFont val="Times New Roman"/>
            <family val="1"/>
            <charset val="204"/>
          </rPr>
          <t/>
        </r>
      </is>
    </nc>
  </rcc>
</revisions>
</file>

<file path=xl/revisions/revisionLog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5DE1976-7F07-4EB4-8A9C-FB72D060BEFA}" action="delete"/>
  <rdn rId="0" localSheetId="1" customView="1" name="Z_45DE1976_7F07_4EB4_8A9C_FB72D060BEFA_.wvu.PrintArea" hidden="1" oldHidden="1">
    <formula>'на 01.05.2017'!$A$1:$L$180</formula>
    <oldFormula>'на 01.05.2017'!$A$1:$L$180</oldFormula>
  </rdn>
  <rdn rId="0" localSheetId="1" customView="1" name="Z_45DE1976_7F07_4EB4_8A9C_FB72D060BEFA_.wvu.PrintTitles" hidden="1" oldHidden="1">
    <formula>'на 01.05.2017'!$5:$8</formula>
    <oldFormula>'на 01.05.2017'!$5:$8</oldFormula>
  </rdn>
  <rdn rId="0" localSheetId="1" customView="1" name="Z_45DE1976_7F07_4EB4_8A9C_FB72D060BEFA_.wvu.Rows" hidden="1" oldHidden="1">
    <formula>'на 01.05.2017'!$16:$16,'на 01.05.2017'!$18:$20</formula>
    <oldFormula>'на 01.05.2017'!$16:$16,'на 01.05.2017'!$18:$20</oldFormula>
  </rdn>
  <rdn rId="0" localSheetId="1" customView="1" name="Z_45DE1976_7F07_4EB4_8A9C_FB72D060BEFA_.wvu.FilterData" hidden="1" oldHidden="1">
    <formula>'на 01.05.2017'!$A$7:$L$386</formula>
    <oldFormula>'на 01.05.2017'!$A$7:$L$386</oldFormula>
  </rdn>
  <rcv guid="{45DE1976-7F07-4EB4-8A9C-FB72D060BEFA}" action="add"/>
</revisions>
</file>

<file path=xl/revisions/revisionLog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32">
    <dxf>
      <fill>
        <patternFill patternType="none">
          <bgColor auto="1"/>
        </patternFill>
      </fill>
    </dxf>
  </rfmt>
  <rcv guid="{45DE1976-7F07-4EB4-8A9C-FB72D060BEFA}" action="delete"/>
  <rdn rId="0" localSheetId="1" customView="1" name="Z_45DE1976_7F07_4EB4_8A9C_FB72D060BEFA_.wvu.PrintArea" hidden="1" oldHidden="1">
    <formula>'на 01.05.2017'!$A$1:$L$180</formula>
    <oldFormula>'на 01.05.2017'!$A$1:$L$180</oldFormula>
  </rdn>
  <rdn rId="0" localSheetId="1" customView="1" name="Z_45DE1976_7F07_4EB4_8A9C_FB72D060BEFA_.wvu.PrintTitles" hidden="1" oldHidden="1">
    <formula>'на 01.05.2017'!$5:$8</formula>
    <oldFormula>'на 01.05.2017'!$5:$8</oldFormula>
  </rdn>
  <rdn rId="0" localSheetId="1" customView="1" name="Z_45DE1976_7F07_4EB4_8A9C_FB72D060BEFA_.wvu.Rows" hidden="1" oldHidden="1">
    <formula>'на 01.05.2017'!$16:$16,'на 01.05.2017'!$18:$20</formula>
    <oldFormula>'на 01.05.2017'!$16:$16,'на 01.05.2017'!$18:$20</oldFormula>
  </rdn>
  <rdn rId="0" localSheetId="1" customView="1" name="Z_45DE1976_7F07_4EB4_8A9C_FB72D060BEFA_.wvu.FilterData" hidden="1" oldHidden="1">
    <formula>'на 01.05.2017'!$A$7:$L$386</formula>
    <oldFormula>'на 01.05.2017'!$A$7:$L$386</oldFormula>
  </rdn>
  <rcv guid="{45DE1976-7F07-4EB4-8A9C-FB72D060BEFA}" action="add"/>
</revisions>
</file>

<file path=xl/revisions/revisionLog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6" sId="1">
    <oc r="L21" t="inlineStr">
      <is>
        <r>
          <rPr>
            <u/>
            <sz val="18"/>
            <color theme="1"/>
            <rFont val="Times New Roman"/>
            <family val="2"/>
            <charset val="204"/>
          </rPr>
          <t xml:space="preserve">ДГХ: </t>
        </r>
        <r>
          <rPr>
            <sz val="18"/>
            <color theme="1"/>
            <rFont val="Times New Roman"/>
            <family val="2"/>
            <charset val="204"/>
          </rPr>
          <t xml:space="preserve">Реализация мероприятия по организации питания обучающихся (оплата коммунальных услуг школьных столовых) осуществляется в соответствии с условиями заключённого контракта. 
</t>
        </r>
        <r>
          <rPr>
            <u/>
            <sz val="18"/>
            <color theme="1"/>
            <rFont val="Times New Roman"/>
            <family val="2"/>
            <charset val="204"/>
          </rPr>
          <t>Департамент образования</t>
        </r>
        <r>
          <rPr>
            <sz val="18"/>
            <color theme="1"/>
            <rFont val="Times New Roman"/>
            <family val="2"/>
            <charset val="204"/>
          </rPr>
          <t xml:space="preserve">:
Реализация программы осуществляется в плановом режиме, освоение средств планируется до конца 2017 года
Численность воспитанников, получающих муниципальную услугу «Реализация основных общеобразовательных программ дошкольного образования» - 24 836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- 970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- 46 504 чел.
Численность учащихся частных общеобразовательных организаций - 405 чел.
Численность учащихся, получающих муниципальную услугу «Реализация дополнительных общеразвивающих программ» - 8 176 чел.
Количество образовательных учреждений, организовавших мероприятия по проведению процедур оценки качества образования - 23 ед.
</t>
        </r>
        <r>
          <rPr>
            <u/>
            <sz val="18"/>
            <rFont val="Times New Roman"/>
            <family val="2"/>
            <charset val="204"/>
          </rPr>
          <t>ДАиГ:</t>
        </r>
        <r>
          <rPr>
            <sz val="18"/>
            <rFont val="Times New Roman"/>
            <family val="2"/>
            <charset val="204"/>
          </rPr>
          <t xml:space="preserve"> 
В рамках программы предусмотрены средства на: 
 -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В связи с  привлечением средств окружного бюджета, а также со стоимостью объекта более 900 млн. руб., проведен 1-й этап ценового аудита, по результатам которого  выданы замечания к заданию на проектирование. Замечания устранены, получено сводное заключение о проведении публичного технологического и ценового аудита крупного инвестиционного проекта от 22.02.2017. Задание на проектирование направлено для согласования  в департамент образования Администрации города Сургута. После согласования планируется проведение работы по утверждению задания на выполнение проектно-изыскательских работ в Департаменте строительства ХМАО-Югры.  После утверждения задания на проектирование планируется заключение муниципального контракта с единственным исполнителем на проведение проверки сметной стоимости проектно-изыскательских работ (ориентировочно в мае 2017 года), по окончании которой будет проведен конкурс на выполнение проектно-изыскательских работ.;
 - выкуп объекта дошкольного образования ("Развитие застроенной территории части квартала 23А г.Сургута"). Средства местного бюджета предусмотрены как доля софинансирования к средствам окружного бюджета. Выкуп объекта производится после подачи заявки частным застройщиком по мере готовности объекта.
</t>
        </r>
      </is>
    </oc>
    <nc r="L21" t="inlineStr">
      <is>
        <r>
          <rPr>
            <u/>
            <sz val="18"/>
            <color theme="1"/>
            <rFont val="Times New Roman"/>
            <family val="2"/>
            <charset val="204"/>
          </rPr>
          <t xml:space="preserve">ДГХ: </t>
        </r>
        <r>
          <rPr>
            <sz val="18"/>
            <color theme="1"/>
            <rFont val="Times New Roman"/>
            <family val="2"/>
            <charset val="204"/>
          </rPr>
          <t xml:space="preserve">Реализация мероприятия по организации питания обучающихся (оплата коммунальных услуг школьных столовых) осуществляется в соответствии с условиями заключённого контракта. 
</t>
        </r>
        <r>
          <rPr>
            <u/>
            <sz val="18"/>
            <color theme="1"/>
            <rFont val="Times New Roman"/>
            <family val="2"/>
            <charset val="204"/>
          </rPr>
          <t>Департамент образования</t>
        </r>
        <r>
          <rPr>
            <sz val="18"/>
            <color theme="1"/>
            <rFont val="Times New Roman"/>
            <family val="2"/>
            <charset val="204"/>
          </rPr>
          <t xml:space="preserve">:
Реализация программы осуществляется в плановом режиме, освоение средств планируется до конца 2017 года
Численность воспитанников, получающих муниципальную услугу «Реализация основных общеобразовательных программ дошкольного образования» - 24 836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- 970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- 46 504 чел.
Численность учащихся частных общеобразовательных организаций - 405 чел.
Численность учащихся, получающих муниципальную услугу «Реализация дополнительных общеразвивающих программ» - 8 176 чел.
Количество образовательных учреждений, организовавших мероприятия по проведению процедур оценки качества образования - 23 ед.
</t>
        </r>
        <r>
          <rPr>
            <u/>
            <sz val="18"/>
            <rFont val="Times New Roman"/>
            <family val="2"/>
            <charset val="204"/>
          </rPr>
          <t>ДАиГ:</t>
        </r>
        <r>
          <rPr>
            <sz val="18"/>
            <rFont val="Times New Roman"/>
            <family val="2"/>
            <charset val="204"/>
          </rPr>
          <t xml:space="preserve"> 
В рамках программы предусмотрены средства на: 
 -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В связи с  привлечением средств окружного бюджета, а также со стоимостью объекта более 900 млн. руб., проведен 1-й этап ценового аудита, по результатам которого  выданы замечания к заданию на проектирование. Замечания устранены, получено сводное заключение о проведении публичного технологического и ценового аудита крупного инвестиционного проекта от 22.02.2017. Задание на проектирование направлено для согласования   в Департамент строительства ХМАО-Югры.  После утверждения задания на проектирование планируется заключение муниципального контракта с единственным исполнителем на проведение проверки сметной стоимости проектно-изыскательских работ (ориентировочно в мае 2017 года), по окончании которой будет проведен конкурс на выполнение проектно-изыскательских работ.;
 - выкуп объекта дошкольного образования ("Развитие застроенной территории части квартала 23А г.Сургута"). Средства местного бюджета предусмотрены как доля софинансирования к средствам окружного бюджета. Выкуп объекта производится после подачи заявки частным застройщиком по мере готовности объекта.
</t>
        </r>
      </is>
    </nc>
  </rcc>
</revisions>
</file>

<file path=xl/revisions/revisionLog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I139:I140">
    <dxf>
      <fill>
        <patternFill patternType="none">
          <bgColor auto="1"/>
        </patternFill>
      </fill>
    </dxf>
  </rfmt>
  <rcv guid="{45DE1976-7F07-4EB4-8A9C-FB72D060BEFA}" action="delete"/>
  <rdn rId="0" localSheetId="1" customView="1" name="Z_45DE1976_7F07_4EB4_8A9C_FB72D060BEFA_.wvu.PrintArea" hidden="1" oldHidden="1">
    <formula>'на 01.05.2017'!$A$1:$L$180</formula>
    <oldFormula>'на 01.05.2017'!$A$1:$L$180</oldFormula>
  </rdn>
  <rdn rId="0" localSheetId="1" customView="1" name="Z_45DE1976_7F07_4EB4_8A9C_FB72D060BEFA_.wvu.PrintTitles" hidden="1" oldHidden="1">
    <formula>'на 01.05.2017'!$5:$8</formula>
    <oldFormula>'на 01.05.2017'!$5:$8</oldFormula>
  </rdn>
  <rdn rId="0" localSheetId="1" customView="1" name="Z_45DE1976_7F07_4EB4_8A9C_FB72D060BEFA_.wvu.Rows" hidden="1" oldHidden="1">
    <formula>'на 01.05.2017'!$16:$16,'на 01.05.2017'!$18:$20</formula>
    <oldFormula>'на 01.05.2017'!$16:$16,'на 01.05.2017'!$18:$20</oldFormula>
  </rdn>
  <rdn rId="0" localSheetId="1" customView="1" name="Z_45DE1976_7F07_4EB4_8A9C_FB72D060BEFA_.wvu.Cols" hidden="1" oldHidden="1">
    <formula>'на 01.05.2017'!$I:$I</formula>
  </rdn>
  <rdn rId="0" localSheetId="1" customView="1" name="Z_45DE1976_7F07_4EB4_8A9C_FB72D060BEFA_.wvu.FilterData" hidden="1" oldHidden="1">
    <formula>'на 01.05.2017'!$A$7:$L$386</formula>
    <oldFormula>'на 01.05.2017'!$A$7:$L$386</oldFormula>
  </rdn>
  <rcv guid="{45DE1976-7F07-4EB4-8A9C-FB72D060BEFA}" action="add"/>
</revisions>
</file>

<file path=xl/revisions/revisionLog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5DE1976-7F07-4EB4-8A9C-FB72D060BEFA}" action="delete"/>
  <rdn rId="0" localSheetId="1" customView="1" name="Z_45DE1976_7F07_4EB4_8A9C_FB72D060BEFA_.wvu.PrintArea" hidden="1" oldHidden="1">
    <formula>'на 01.05.2017'!$A$1:$L$180</formula>
    <oldFormula>'на 01.05.2017'!$A$1:$L$180</oldFormula>
  </rdn>
  <rdn rId="0" localSheetId="1" customView="1" name="Z_45DE1976_7F07_4EB4_8A9C_FB72D060BEFA_.wvu.PrintTitles" hidden="1" oldHidden="1">
    <formula>'на 01.05.2017'!$5:$8</formula>
    <oldFormula>'на 01.05.2017'!$5:$8</oldFormula>
  </rdn>
  <rdn rId="0" localSheetId="1" customView="1" name="Z_45DE1976_7F07_4EB4_8A9C_FB72D060BEFA_.wvu.Rows" hidden="1" oldHidden="1">
    <formula>'на 01.05.2017'!$16:$16,'на 01.05.2017'!$18:$20</formula>
    <oldFormula>'на 01.05.2017'!$16:$16,'на 01.05.2017'!$18:$20</oldFormula>
  </rdn>
  <rdn rId="0" localSheetId="1" customView="1" name="Z_45DE1976_7F07_4EB4_8A9C_FB72D060BEFA_.wvu.Cols" hidden="1" oldHidden="1">
    <formula>'на 01.05.2017'!$I:$I</formula>
    <oldFormula>'на 01.05.2017'!$I:$I</oldFormula>
  </rdn>
  <rdn rId="0" localSheetId="1" customView="1" name="Z_45DE1976_7F07_4EB4_8A9C_FB72D060BEFA_.wvu.FilterData" hidden="1" oldHidden="1">
    <formula>'на 01.05.2017'!$A$7:$L$386</formula>
    <oldFormula>'на 01.05.2017'!$A$7:$L$386</oldFormula>
  </rdn>
  <rcv guid="{45DE1976-7F07-4EB4-8A9C-FB72D060BEFA}" action="add"/>
</revisions>
</file>

<file path=xl/revisions/revisionLog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47" sId="1" ref="I1:I1048576" action="deleteCol">
    <undo index="0" exp="area" ref3D="1" dr="$A$5:$XFD$8" dn="Заголовки_для_печати" sId="1"/>
    <undo index="0" exp="area" ref3D="1" dr="$A$5:$XFD$7" dn="Z_F2110B0B_AAE7_42F0_B553_C360E9249AD4_.wvu.PrintTitles" sId="1"/>
    <undo index="4" exp="area" ref3D="1" dr="$M$1:$BP$1048576" dn="Z_F2110B0B_AAE7_42F0_B553_C360E9249AD4_.wvu.Cols" sId="1"/>
    <undo index="0" exp="area" ref3D="1" dr="$I$1:$I$1048576" dn="Z_D95852A1_B0FC_4AC5_B62B_5CCBE05B0D15_.wvu.Cols" sId="1"/>
    <undo index="0" exp="area" ref3D="1" dr="$A$5:$XFD$7" dn="Z_D7BC8E82_4392_4806_9DAE_D94253790B9C_.wvu.PrintTitles" sId="1"/>
    <undo index="4" exp="area" ref3D="1" dr="$M$1:$BP$1048576" dn="Z_D7BC8E82_4392_4806_9DAE_D94253790B9C_.wvu.Cols" sId="1"/>
    <undo index="0" exp="area" ref3D="1" dr="$A$5:$XFD$8" dn="Z_D20DFCFE_63F9_4265_B37B_4F36C46DF159_.wvu.PrintTitles" sId="1"/>
    <undo index="0" exp="area" ref3D="1" dr="$A$5:$XFD$8" dn="Z_CA384592_0CFD_4322_A4EB_34EC04693944_.wvu.PrintTitles" sId="1"/>
    <undo index="0" exp="area" ref3D="1" dr="$A$5:$XFD$8" dn="Z_BEA0FDBA_BB07_4C19_8BBD_5E57EE395C09_.wvu.PrintTitles" sId="1"/>
    <undo index="0" exp="area" ref3D="1" dr="$I$1:$I$1048576" dn="Z_BEA0FDBA_BB07_4C19_8BBD_5E57EE395C09_.wvu.Cols" sId="1"/>
    <undo index="0" exp="area" ref3D="1" dr="$A$5:$XFD$7" dn="Z_A6B98527_7CBF_4E4D_BDEA_9334A3EB779F_.wvu.PrintTitles" sId="1"/>
    <undo index="4" exp="area" ref3D="1" dr="$M$1:$BP$1048576" dn="Z_A6B98527_7CBF_4E4D_BDEA_9334A3EB779F_.wvu.Cols" sId="1"/>
    <undo index="0" exp="area" ref3D="1" dr="$A$5:$XFD$8" dn="Z_A0A3CD9B_2436_40D7_91DB_589A95FBBF00_.wvu.PrintTitles" sId="1"/>
    <undo index="0" exp="area" ref3D="1" dr="$A$5:$XFD$8" dn="Z_9FA29541_62F4_4CED_BF33_19F6BA57578F_.wvu.PrintTitles" sId="1"/>
    <undo index="0" exp="area" ref3D="1" dr="$A$5:$XFD$8" dn="Z_9E943B7D_D4C7_443F_BC4C_8AB90546D8A5_.wvu.PrintTitles" sId="1"/>
    <undo index="0" exp="area" ref3D="1" dr="$A$5:$XFD$8" dn="Z_99950613_28E7_4EC2_B918_559A2757B0A9_.wvu.PrintTitles" sId="1"/>
    <undo index="0" exp="area" ref3D="1" dr="$A$5:$XFD$8" dn="Z_998B8119_4FF3_4A16_838D_539C6AE34D55_.wvu.PrintTitles" sId="1"/>
    <undo index="0" exp="area" ref3D="1" dr="$A$5:$XFD$8" dn="Z_7B245AB0_C2AF_4822_BFC4_2399F85856C1_.wvu.PrintTitles" sId="1"/>
    <undo index="0" exp="area" ref3D="1" dr="$A$5:$XFD$8" dn="Z_67ADFAE6_A9AF_44D7_8539_93CD0F6B7849_.wvu.PrintTitles" sId="1"/>
    <undo index="0" exp="area" ref3D="1" dr="$A$5:$XFD$8" dn="Z_649E5CE3_4976_49D9_83DA_4E57FFC714BF_.wvu.PrintTitles" sId="1"/>
    <undo index="0" exp="area" ref3D="1" dr="$A$5:$XFD$8" dn="Z_5FB953A5_71FF_4056_AF98_C9D06FF0EDF3_.wvu.PrintTitles" sId="1"/>
    <undo index="0" exp="area" ref3D="1" dr="$A$5:$XFD$8" dn="Z_5EB1B5BB_79BE_4318_9140_3FA31802D519_.wvu.PrintTitles" sId="1"/>
    <undo index="0" exp="area" ref3D="1" dr="$A$5:$XFD$8" dn="Z_539CB3DF_9B66_4BE7_9074_8CE0405EB8A6_.wvu.PrintTitles" sId="1"/>
    <undo index="2" exp="area" ref3D="1" dr="$A$18:$XFD$20" dn="Z_45DE1976_7F07_4EB4_8A9C_FB72D060BEFA_.wvu.Rows" sId="1"/>
    <undo index="1" exp="area" ref3D="1" dr="$A$16:$XFD$16" dn="Z_45DE1976_7F07_4EB4_8A9C_FB72D060BEFA_.wvu.Rows" sId="1"/>
    <undo index="0" exp="area" ref3D="1" dr="$A$5:$XFD$8" dn="Z_45DE1976_7F07_4EB4_8A9C_FB72D060BEFA_.wvu.PrintTitles" sId="1"/>
    <undo index="0" exp="area" ref3D="1" dr="$I$1:$I$1048576" dn="Z_45DE1976_7F07_4EB4_8A9C_FB72D060BEFA_.wvu.Cols" sId="1"/>
    <undo index="0" exp="area" ref3D="1" dr="$A$5:$XFD$8" dn="Z_3EEA7E1A_5F2B_4408_A34C_1F0223B5B245_.wvu.PrintTitles" sId="1"/>
    <undo index="0" exp="area" ref3D="1" dr="$A$5:$XFD$8" dn="Z_37F8CE32_8CE8_4D95_9C0E_63112E6EFFE9_.wvu.PrintTitles" sId="1"/>
    <undo index="0" exp="area" ref3D="1" dr="$A$5:$XFD$8" dn="Z_0CCCFAED_79CE_4449_BC23_D60C794B65C2_.wvu.PrintTitles" sId="1"/>
    <rfmt sheetId="1" xfDxf="1" sqref="I1:I1048576" start="0" length="0">
      <dxf>
        <font>
          <sz val="20"/>
        </font>
        <numFmt numFmtId="13" formatCode="0%"/>
        <alignment wrapText="1" readingOrder="0"/>
      </dxf>
    </rfmt>
    <rfmt sheetId="1" sqref="I1" start="0" length="0">
      <dxf/>
    </rfmt>
    <rfmt sheetId="1" sqref="I2" start="0" length="0">
      <dxf/>
    </rfmt>
    <rfmt sheetId="1" sqref="I3" start="0" length="0">
      <dxf>
        <font>
          <sz val="24"/>
        </font>
        <numFmt numFmtId="0" formatCode="General"/>
        <alignment horizontal="center" vertical="center" readingOrder="0"/>
        <protection locked="0"/>
      </dxf>
    </rfmt>
    <rfmt sheetId="1" sqref="I4" start="0" length="0">
      <dxf>
        <alignment horizontal="right" vertical="center" readingOrder="0"/>
        <protection locked="0"/>
      </dxf>
    </rfmt>
    <rcc rId="0" sId="1" dxf="1" quotePrefix="1">
      <nc r="I5" t="inlineStr">
        <is>
          <t>Сетевой план- график*</t>
        </is>
      </nc>
      <ndxf>
        <font>
          <sz val="18"/>
        </font>
        <numFmt numFmtId="164" formatCode="#,##0.0"/>
        <alignment horizontal="center" vertical="center" readingOrder="0"/>
        <border outline="0">
          <left style="thin">
            <color indexed="64"/>
          </left>
          <right style="thin">
            <color indexed="64"/>
          </right>
          <top style="thin">
            <color indexed="64"/>
          </top>
        </border>
        <protection locked="0"/>
      </ndxf>
    </rcc>
    <rfmt sheetId="1" sqref="I6" start="0" length="0">
      <dxf>
        <font>
          <sz val="18"/>
        </font>
        <numFmt numFmtId="164" formatCode="#,##0.0"/>
        <alignment horizontal="center" vertical="center" readingOrder="0"/>
        <border outline="0">
          <left style="thin">
            <color indexed="64"/>
          </left>
          <right style="thin">
            <color indexed="64"/>
          </right>
        </border>
        <protection locked="0"/>
      </dxf>
    </rfmt>
    <rfmt sheetId="1" sqref="I7" start="0" length="0">
      <dxf>
        <font>
          <sz val="18"/>
        </font>
        <numFmt numFmtId="164" formatCode="#,##0.0"/>
        <alignment horizontal="center" vertical="center" readingOrder="0"/>
        <border outline="0">
          <left style="thin">
            <color indexed="64"/>
          </left>
          <right style="thin">
            <color indexed="64"/>
          </right>
          <bottom style="thin">
            <color indexed="64"/>
          </bottom>
        </border>
        <protection locked="0"/>
      </dxf>
    </rfmt>
    <rcc rId="0" sId="1" dxf="1">
      <nc r="I8">
        <v>8</v>
      </nc>
      <ndxf>
        <font>
          <i/>
          <sz val="20"/>
        </font>
        <numFmt numFmtId="0" formatCode="General"/>
        <alignment horizontal="center" readingOrder="0"/>
        <border outline="0">
          <left style="thin">
            <color indexed="64"/>
          </left>
          <right style="thin">
            <color indexed="64"/>
          </right>
          <top style="thin">
            <color indexed="64"/>
          </top>
          <bottom style="thin">
            <color indexed="64"/>
          </bottom>
        </border>
        <protection locked="0"/>
      </ndxf>
    </rcc>
    <rcc rId="0" sId="1" dxf="1">
      <nc r="I9">
        <f>SUM(I10:I14)</f>
      </nc>
      <ndxf>
        <font>
          <b/>
          <sz val="2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cc rId="0" sId="1" dxf="1">
      <nc r="I10">
        <f>I16+I24+I31+I38+I44+I50+I56+I64+I131+I138+I156+I163+I170+I150+I181</f>
      </nc>
      <ndxf>
        <font>
          <b/>
          <sz val="2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cc rId="0" sId="1" dxf="1">
      <nc r="I11">
        <f>I17+I25+I32+I39+I45+I51+I57+I65+I132+I139+I157+I164+I171+I151+I182</f>
      </nc>
      <ndxf>
        <font>
          <b/>
          <sz val="2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cc rId="0" sId="1" dxf="1">
      <nc r="I12">
        <f>I18+I26+I33+I40+I46+I52+I58+I66+I133+I140+I158+I165+I172+I152</f>
      </nc>
      <ndxf>
        <font>
          <b/>
          <sz val="2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cc rId="0" sId="1" dxf="1">
      <nc r="I13">
        <f>I19+I27+I34+I41+I47+I53+I59+I67+I134+I141+I159+I166+I173</f>
      </nc>
      <ndxf>
        <font>
          <b/>
          <sz val="2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cc rId="0" sId="1" dxf="1">
      <nc r="I14">
        <f>I20+I28+I35+I42+I48+I54+I60+I68+I135+I142+I160+I167+I174</f>
      </nc>
      <ndxf>
        <font>
          <b/>
          <sz val="2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fmt sheetId="1" sqref="I15" start="0" length="0">
      <dxf>
        <font>
          <b/>
          <sz val="2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6" start="0" length="0">
      <dxf>
        <font>
          <sz val="2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7" start="0" length="0">
      <dxf>
        <font>
          <sz val="2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8" start="0" length="0">
      <dxf>
        <font>
          <sz val="2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9" start="0" length="0">
      <dxf>
        <font>
          <sz val="2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20" start="0" length="0">
      <dxf>
        <font>
          <sz val="2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cc rId="0" sId="1" dxf="1">
      <nc r="I21">
        <f>I25</f>
      </nc>
      <ndxf>
        <font>
          <b/>
          <sz val="20"/>
        </font>
        <numFmt numFmtId="4" formatCode="#,##0.00"/>
        <alignment horizontal="center" vertical="center" readingOrder="0"/>
        <border outline="0">
          <left style="thin">
            <color indexed="64"/>
          </left>
          <right style="thin">
            <color indexed="64"/>
          </right>
          <top style="thin">
            <color indexed="64"/>
          </top>
        </border>
        <protection locked="0"/>
      </ndxf>
    </rcc>
    <rfmt sheetId="1" sqref="I22" start="0" length="0">
      <dxf>
        <font>
          <b/>
          <sz val="20"/>
        </font>
        <numFmt numFmtId="4" formatCode="#,##0.00"/>
        <alignment horizontal="center" vertical="center" readingOrder="0"/>
        <border outline="0">
          <left style="thin">
            <color indexed="64"/>
          </left>
          <right style="thin">
            <color indexed="64"/>
          </right>
        </border>
        <protection locked="0"/>
      </dxf>
    </rfmt>
    <rfmt sheetId="1" sqref="I23" start="0" length="0">
      <dxf>
        <font>
          <b/>
          <sz val="20"/>
        </font>
        <numFmt numFmtId="4" formatCode="#,##0.00"/>
        <alignment horizontal="center" vertical="center" readingOrder="0"/>
        <border outline="0">
          <left style="thin">
            <color indexed="64"/>
          </left>
          <right style="thin">
            <color indexed="64"/>
          </right>
          <bottom style="thin">
            <color indexed="64"/>
          </bottom>
        </border>
        <protection locked="0"/>
      </dxf>
    </rfmt>
    <rfmt sheetId="1" sqref="I24" start="0" length="0">
      <dxf>
        <font>
          <sz val="20"/>
          <color theme="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cc rId="0" sId="1" dxf="1">
      <nc r="I25">
        <f>259920+573174.2+640446.5+4590+22682.6+22236.3+199+20894.2+21949.4+5660+27171.5+26911.3+5520+2760</f>
      </nc>
      <ndxf>
        <font>
          <sz val="2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fmt sheetId="1" sqref="I26" start="0" length="0">
      <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27" start="0" length="0">
      <dxf>
        <font>
          <sz val="20"/>
          <color theme="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28" start="0" length="0">
      <dxf>
        <font>
          <sz val="20"/>
          <color theme="9" tint="0.79998168889431442"/>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cc rId="0" sId="1" dxf="1">
      <nc r="I29">
        <f>I32</f>
      </nc>
      <ndxf>
        <font>
          <b/>
          <sz val="20"/>
        </font>
        <numFmt numFmtId="4" formatCode="#,##0.00"/>
        <alignment horizontal="center" vertical="center" readingOrder="0"/>
        <border outline="0">
          <left style="thin">
            <color indexed="64"/>
          </left>
          <right style="thin">
            <color indexed="64"/>
          </right>
          <top style="thin">
            <color indexed="64"/>
          </top>
        </border>
        <protection locked="0"/>
      </ndxf>
    </rcc>
    <rfmt sheetId="1" sqref="I30" start="0" length="0">
      <dxf>
        <font>
          <b/>
          <sz val="20"/>
        </font>
        <numFmt numFmtId="4" formatCode="#,##0.00"/>
        <alignment horizontal="center" vertical="center" readingOrder="0"/>
        <border outline="0">
          <left style="thin">
            <color indexed="64"/>
          </left>
          <right style="thin">
            <color indexed="64"/>
          </right>
          <bottom style="thin">
            <color indexed="64"/>
          </bottom>
        </border>
        <protection locked="0"/>
      </dxf>
    </rfmt>
    <rfmt sheetId="1" sqref="I31"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cc rId="0" sId="1" dxf="1" numFmtId="4">
      <nc r="I32">
        <v>417.4</v>
      </nc>
      <ndxf>
        <font>
          <sz val="2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fmt sheetId="1" sqref="I33" start="0" length="0">
      <dxf>
        <font>
          <sz val="2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34" start="0" length="0">
      <dxf>
        <font>
          <sz val="2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35"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36" start="0" length="0">
      <dxf>
        <font>
          <b/>
          <sz val="20"/>
          <color theme="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37" start="0" length="0">
      <dxf>
        <font>
          <b/>
          <sz val="2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38" start="0" length="0">
      <dxf>
        <font>
          <sz val="2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39"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40"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41"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42"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cc rId="0" sId="1" dxf="1" numFmtId="4">
      <nc r="I43">
        <v>65034.5</v>
      </nc>
      <ndxf>
        <font>
          <b/>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fmt sheetId="1" sqref="I44" start="0" length="0">
      <dxf>
        <font>
          <b/>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cc rId="0" sId="1" dxf="1" numFmtId="4">
      <nc r="I45">
        <v>61523.4</v>
      </nc>
      <n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cc rId="0" sId="1" dxf="1" numFmtId="4">
      <nc r="I46">
        <v>3511.1</v>
      </nc>
      <n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fmt sheetId="1" sqref="I47"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48"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49" start="0" length="0">
      <dxf>
        <font>
          <b/>
          <sz val="2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50" start="0" length="0">
      <dxf>
        <font>
          <b/>
          <sz val="2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51" start="0" length="0">
      <dxf>
        <font>
          <sz val="2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52" start="0" length="0">
      <dxf>
        <font>
          <b/>
          <sz val="2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53" start="0" length="0">
      <dxf>
        <font>
          <b/>
          <sz val="2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54"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55" start="0" length="0">
      <dxf>
        <font>
          <b/>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56" start="0" length="0">
      <dxf>
        <font>
          <sz val="20"/>
          <color theme="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57" start="0" length="0">
      <dxf>
        <font>
          <sz val="2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58" start="0" length="0">
      <dxf>
        <font>
          <sz val="20"/>
          <color theme="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59" start="0" length="0">
      <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60"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61" start="0" length="0">
      <dxf>
        <font>
          <b/>
          <sz val="20"/>
          <color theme="9" tint="0.79998168889431442"/>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62" start="0" length="0">
      <dxf>
        <font>
          <b/>
          <sz val="20"/>
          <color theme="9" tint="0.79998168889431442"/>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63" start="0" length="0">
      <dxf>
        <font>
          <b/>
          <sz val="20"/>
        </font>
        <numFmt numFmtId="4" formatCode="#,##0.00"/>
        <alignment horizontal="center" vertical="center" readingOrder="0"/>
        <border outline="0">
          <left style="thin">
            <color indexed="64"/>
          </left>
          <right style="thin">
            <color indexed="64"/>
          </right>
          <top style="thin">
            <color indexed="64"/>
          </top>
        </border>
        <protection locked="0"/>
      </dxf>
    </rfmt>
    <rfmt sheetId="1" sqref="I64"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65"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66"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67"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68"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69" start="0" length="0">
      <dxf>
        <font>
          <b/>
          <i/>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70"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71"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72"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73"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74"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75" start="0" length="0">
      <dxf>
        <font>
          <i/>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76" start="0" length="0">
      <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77" start="0" length="0">
      <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78" start="0" length="0">
      <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79" start="0" length="0">
      <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80" start="0" length="0">
      <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81" start="0" length="0">
      <dxf>
        <font>
          <i/>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82"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83"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84"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85"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86"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cc rId="0" sId="1" dxf="1" numFmtId="4">
      <nc r="I87">
        <v>0</v>
      </nc>
      <ndxf>
        <font>
          <b/>
          <i/>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fmt sheetId="1" sqref="I88"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cc rId="0" sId="1" dxf="1" numFmtId="4">
      <nc r="I89">
        <v>0</v>
      </nc>
      <n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fmt sheetId="1" sqref="I90"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91"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92"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93" start="0" length="0">
      <dxf>
        <font>
          <b/>
          <i/>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94"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95"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96"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97"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98"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99" start="0" length="0">
      <dxf>
        <font>
          <i/>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00" start="0" length="0">
      <dxf>
        <font>
          <i/>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01" start="0" length="0">
      <dxf>
        <font>
          <i/>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02" start="0" length="0">
      <dxf>
        <font>
          <i/>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03"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04"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05" start="0" length="0">
      <dxf>
        <font>
          <i/>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06"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07"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08"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09"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10"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11" start="0" length="0">
      <dxf>
        <font>
          <i/>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12"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13"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14"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15"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16"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17" start="0" length="0">
      <dxf>
        <font>
          <i/>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18"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19"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20"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21"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22"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23" start="0" length="0">
      <dxf>
        <font>
          <i/>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24"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25"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26"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27"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28"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29" start="0" length="0">
      <dxf>
        <font>
          <b/>
          <sz val="20"/>
          <color auto="1"/>
        </font>
        <numFmt numFmtId="4" formatCode="#,##0.00"/>
        <alignment horizontal="center" vertical="center" readingOrder="0"/>
        <border outline="0">
          <left style="thin">
            <color indexed="64"/>
          </left>
          <right style="thin">
            <color indexed="64"/>
          </right>
          <top style="thin">
            <color indexed="64"/>
          </top>
        </border>
        <protection locked="0"/>
      </dxf>
    </rfmt>
    <rfmt sheetId="1" sqref="I130" start="0" length="0">
      <dxf>
        <font>
          <b/>
          <sz val="20"/>
          <color auto="1"/>
        </font>
        <numFmt numFmtId="4" formatCode="#,##0.00"/>
        <alignment horizontal="center" vertical="center" readingOrder="0"/>
        <border outline="0">
          <left style="thin">
            <color indexed="64"/>
          </left>
          <right style="thin">
            <color indexed="64"/>
          </right>
          <bottom style="thin">
            <color indexed="64"/>
          </bottom>
        </border>
        <protection locked="0"/>
      </dxf>
    </rfmt>
    <rfmt sheetId="1" sqref="I131"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32" start="0" length="0">
      <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33" start="0" length="0">
      <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34" start="0" length="0">
      <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35" start="0" length="0">
      <dxf>
        <font>
          <sz val="20"/>
          <color auto="1"/>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cc rId="0" sId="1" dxf="1">
      <nc r="I136">
        <f>I139+I140</f>
      </nc>
      <ndxf>
        <font>
          <b/>
          <sz val="20"/>
          <color auto="1"/>
        </font>
        <numFmt numFmtId="4" formatCode="#,##0.00"/>
        <alignment horizontal="center" vertical="center" readingOrder="0"/>
        <border outline="0">
          <left style="thin">
            <color indexed="64"/>
          </left>
          <right style="thin">
            <color indexed="64"/>
          </right>
          <top style="thin">
            <color indexed="64"/>
          </top>
        </border>
        <protection locked="0"/>
      </ndxf>
    </rcc>
    <rfmt sheetId="1" sqref="I137" start="0" length="0">
      <dxf>
        <font>
          <b/>
          <sz val="20"/>
          <color auto="1"/>
        </font>
        <numFmt numFmtId="4" formatCode="#,##0.00"/>
        <alignment horizontal="center" vertical="center" readingOrder="0"/>
        <border outline="0">
          <left style="thin">
            <color indexed="64"/>
          </left>
          <right style="thin">
            <color indexed="64"/>
          </right>
          <bottom style="thin">
            <color indexed="64"/>
          </bottom>
        </border>
        <protection locked="0"/>
      </dxf>
    </rfmt>
    <rfmt sheetId="1" sqref="I138"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cc rId="0" sId="1" dxf="1">
      <nc r="I139">
        <f>388.7+1161</f>
      </nc>
      <n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cc rId="0" sId="1" dxf="1">
      <nc r="I140">
        <f>133.7+32.2+820.2</f>
      </nc>
      <n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fmt sheetId="1" sqref="I141"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42"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43" start="0" length="0">
      <dxf>
        <font>
          <b/>
          <sz val="20"/>
          <color theme="9" tint="0.79998168889431442"/>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44" start="0" length="0">
      <dxf>
        <font>
          <b/>
          <sz val="20"/>
          <color theme="9" tint="0.79998168889431442"/>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45" start="0" length="0">
      <dxf>
        <font>
          <b/>
          <sz val="20"/>
          <color theme="9" tint="0.79998168889431442"/>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46" start="0" length="0">
      <dxf>
        <font>
          <b/>
          <sz val="20"/>
          <color theme="9" tint="0.79998168889431442"/>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47" start="0" length="0">
      <dxf>
        <font>
          <b/>
          <sz val="20"/>
          <color theme="9" tint="0.79998168889431442"/>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48" start="0" length="0">
      <dxf>
        <font>
          <b/>
          <sz val="20"/>
          <color theme="9" tint="0.79998168889431442"/>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49" start="0" length="0">
      <dxf>
        <font>
          <b/>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50"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51"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52"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53"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54"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55"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56"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57"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58"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59"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60" start="0" length="0">
      <dxf>
        <font>
          <sz val="20"/>
          <color rgb="FFFF000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61" start="0" length="0">
      <dxf>
        <font>
          <b/>
          <sz val="20"/>
          <color theme="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cc rId="0" sId="1" dxf="1" numFmtId="4">
      <nc r="I162">
        <v>0</v>
      </nc>
      <ndxf>
        <font>
          <b/>
          <sz val="2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ndxf>
    </rcc>
    <rfmt sheetId="1" sqref="I163"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64" start="0" length="0">
      <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65" start="0" length="0">
      <dxf>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66" start="0" length="0">
      <dxf>
        <font>
          <sz val="20"/>
          <color theme="0"/>
        </font>
        <numFmt numFmtId="4" formatCode="#,##0.00"/>
        <fill>
          <patternFill patternType="solid">
            <bgColor theme="0"/>
          </patternFill>
        </fill>
        <alignment horizontal="center" vertical="center" readingOrder="0"/>
        <border outline="0">
          <left style="thin">
            <color indexed="64"/>
          </left>
          <right style="thin">
            <color indexed="64"/>
          </right>
          <top style="thin">
            <color indexed="64"/>
          </top>
          <bottom style="thin">
            <color indexed="64"/>
          </bottom>
        </border>
        <protection locked="0"/>
      </dxf>
    </rfmt>
    <rfmt sheetId="1" sqref="I167"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68" start="0" length="0">
      <dxf>
        <font>
          <b/>
          <sz val="20"/>
          <color theme="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69" start="0" length="0">
      <dxf>
        <font>
          <b/>
          <sz val="20"/>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70"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71"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72"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73"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74" start="0" length="0">
      <dxf>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75" start="0" length="0">
      <dxf>
        <font>
          <b/>
          <sz val="20"/>
          <color theme="9" tint="0.79998168889431442"/>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76" start="0" length="0">
      <dxf>
        <font>
          <b/>
          <sz val="20"/>
          <color theme="9" tint="0.79998168889431442"/>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77" start="0" length="0">
      <dxf>
        <font>
          <b/>
          <sz val="20"/>
          <color theme="9" tint="0.79998168889431442"/>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78" start="0" length="0">
      <dxf>
        <font>
          <b/>
          <sz val="20"/>
          <color theme="9" tint="0.79998168889431442"/>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79"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80" start="0" length="0">
      <dxf>
        <font>
          <b/>
          <sz val="20"/>
        </font>
        <numFmt numFmtId="0" formatCode="General"/>
        <alignment horizontal="left" vertical="center" readingOrder="0"/>
        <border outline="0">
          <top style="thin">
            <color indexed="64"/>
          </top>
        </border>
        <protection locked="0"/>
      </dxf>
    </rfmt>
    <rfmt sheetId="1" sqref="I181"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82" start="0" length="0">
      <dxf>
        <font>
          <sz val="20"/>
          <color auto="1"/>
        </font>
        <numFmt numFmtId="4" formatCode="#,##0.00"/>
        <alignment horizontal="center" vertical="center" readingOrder="0"/>
        <border outline="0">
          <left style="thin">
            <color indexed="64"/>
          </left>
          <right style="thin">
            <color indexed="64"/>
          </right>
          <top style="thin">
            <color indexed="64"/>
          </top>
          <bottom style="thin">
            <color indexed="64"/>
          </bottom>
        </border>
        <protection locked="0"/>
      </dxf>
    </rfmt>
    <rfmt sheetId="1" sqref="I183" start="0" length="0">
      <dxf>
        <font>
          <sz val="20"/>
          <color auto="1"/>
        </font>
        <alignment horizontal="center" vertical="center" readingOrder="0"/>
        <border outline="0">
          <left style="thin">
            <color indexed="64"/>
          </left>
          <right style="thin">
            <color indexed="64"/>
          </right>
          <top style="thin">
            <color indexed="64"/>
          </top>
          <bottom style="thin">
            <color indexed="64"/>
          </bottom>
        </border>
        <protection locked="0"/>
      </dxf>
    </rfmt>
    <rfmt sheetId="1" sqref="I184" start="0" length="0">
      <dxf>
        <font>
          <sz val="20"/>
          <color rgb="FFFF0000"/>
        </font>
        <alignment horizontal="center" vertical="center" readingOrder="0"/>
        <border outline="0">
          <left style="thin">
            <color indexed="64"/>
          </left>
          <right style="thin">
            <color indexed="64"/>
          </right>
          <top style="thin">
            <color indexed="64"/>
          </top>
          <bottom style="thin">
            <color indexed="64"/>
          </bottom>
        </border>
        <protection locked="0"/>
      </dxf>
    </rfmt>
  </rrc>
  <rcc rId="248" sId="1">
    <oc r="N9">
      <f>D9-I9</f>
    </oc>
    <nc r="N9"/>
  </rcc>
  <rcc rId="249" sId="1">
    <oc r="N10">
      <f>D10-I10</f>
    </oc>
    <nc r="N10"/>
  </rcc>
  <rcc rId="250" sId="1">
    <oc r="N11">
      <f>D11-I11</f>
    </oc>
    <nc r="N11"/>
  </rcc>
  <rcc rId="251" sId="1">
    <oc r="N12">
      <f>D12-I12</f>
    </oc>
    <nc r="N12"/>
  </rcc>
  <rcc rId="252" sId="1">
    <oc r="N13">
      <f>D13-I13</f>
    </oc>
    <nc r="N13"/>
  </rcc>
  <rcc rId="253" sId="1">
    <oc r="C179">
      <f>SUM(C181:C184)</f>
    </oc>
    <nc r="C179">
      <f>SUM(C181:C184)</f>
    </nc>
  </rcc>
  <rrc rId="254" sId="1" ref="A180:XFD180" action="deleteRow">
    <undo index="4" exp="area" ref3D="1" dr="$L$1:$BO$1048576" dn="Z_F2110B0B_AAE7_42F0_B553_C360E9249AD4_.wvu.Cols" sId="1"/>
    <undo index="4" exp="area" ref3D="1" dr="$L$1:$BO$1048576" dn="Z_D7BC8E82_4392_4806_9DAE_D94253790B9C_.wvu.Cols" sId="1"/>
    <undo index="4" exp="area" ref3D="1" dr="$L$1:$BO$1048576" dn="Z_A6B98527_7CBF_4E4D_BDEA_9334A3EB779F_.wvu.Cols" sId="1"/>
    <undo index="0" exp="area" ref3D="1" dr="$A$1:$K$180" dn="Z_45DE1976_7F07_4EB4_8A9C_FB72D060BEFA_.wvu.PrintArea" sId="1"/>
    <undo index="0" exp="area" ref3D="1" dr="$A$1:$K$180" dn="Z_0CCCFAED_79CE_4449_BC23_D60C794B65C2_.wvu.PrintArea" sId="1"/>
    <rfmt sheetId="1" xfDxf="1" sqref="A180:XFD180" start="0" length="0">
      <dxf>
        <font>
          <sz val="20"/>
        </font>
        <alignment wrapText="1" readingOrder="0"/>
      </dxf>
    </rfmt>
    <rcc rId="0" sId="1" dxf="1">
      <nc r="A180" t="inlineStr">
        <is>
          <t>* Сетевой план-график представлен по тем направлениям гос программам, по которым  составление сетевого плана -графика требуется для представления в отраслевые Департаменты ХМАО-Югры</t>
        </is>
      </nc>
      <ndxf>
        <font>
          <b/>
          <sz val="20"/>
        </font>
        <alignment horizontal="left" vertical="center" readingOrder="0"/>
        <border outline="0">
          <left style="thin">
            <color indexed="64"/>
          </left>
          <top style="thin">
            <color indexed="64"/>
          </top>
        </border>
        <protection locked="0"/>
      </ndxf>
    </rcc>
    <rfmt sheetId="1" sqref="B180" start="0" length="0">
      <dxf>
        <font>
          <b/>
          <sz val="20"/>
        </font>
        <alignment horizontal="left" vertical="center" readingOrder="0"/>
        <border outline="0">
          <top style="thin">
            <color indexed="64"/>
          </top>
        </border>
        <protection locked="0"/>
      </dxf>
    </rfmt>
    <rfmt sheetId="1" sqref="C180" start="0" length="0">
      <dxf>
        <font>
          <b/>
          <sz val="20"/>
        </font>
        <alignment horizontal="left" vertical="center" readingOrder="0"/>
        <border outline="0">
          <top style="thin">
            <color indexed="64"/>
          </top>
        </border>
        <protection locked="0"/>
      </dxf>
    </rfmt>
    <rfmt sheetId="1" sqref="D180" start="0" length="0">
      <dxf>
        <font>
          <b/>
          <sz val="20"/>
        </font>
        <alignment horizontal="left" vertical="center" readingOrder="0"/>
        <border outline="0">
          <top style="thin">
            <color indexed="64"/>
          </top>
        </border>
        <protection locked="0"/>
      </dxf>
    </rfmt>
    <rfmt sheetId="1" sqref="E180" start="0" length="0">
      <dxf>
        <font>
          <b/>
          <sz val="20"/>
        </font>
        <alignment horizontal="left" vertical="center" readingOrder="0"/>
        <border outline="0">
          <top style="thin">
            <color indexed="64"/>
          </top>
        </border>
        <protection locked="0"/>
      </dxf>
    </rfmt>
    <rfmt sheetId="1" sqref="F180" start="0" length="0">
      <dxf>
        <font>
          <b/>
          <sz val="20"/>
        </font>
        <alignment horizontal="left" vertical="center" readingOrder="0"/>
        <border outline="0">
          <top style="thin">
            <color indexed="64"/>
          </top>
        </border>
        <protection locked="0"/>
      </dxf>
    </rfmt>
    <rfmt sheetId="1" sqref="G180" start="0" length="0">
      <dxf>
        <font>
          <b/>
          <sz val="20"/>
        </font>
        <alignment horizontal="left" vertical="center" readingOrder="0"/>
        <border outline="0">
          <top style="thin">
            <color indexed="64"/>
          </top>
        </border>
        <protection locked="0"/>
      </dxf>
    </rfmt>
    <rfmt sheetId="1" sqref="H180" start="0" length="0">
      <dxf>
        <font>
          <b/>
          <sz val="20"/>
        </font>
        <alignment horizontal="left" vertical="center" readingOrder="0"/>
        <border outline="0">
          <top style="thin">
            <color indexed="64"/>
          </top>
        </border>
        <protection locked="0"/>
      </dxf>
    </rfmt>
    <rfmt sheetId="1" sqref="I180" start="0" length="0">
      <dxf>
        <font>
          <b/>
          <sz val="20"/>
        </font>
        <alignment horizontal="left" vertical="center" readingOrder="0"/>
        <border outline="0">
          <top style="thin">
            <color indexed="64"/>
          </top>
        </border>
        <protection locked="0"/>
      </dxf>
    </rfmt>
    <rfmt sheetId="1" sqref="J180" start="0" length="0">
      <dxf>
        <font>
          <b/>
          <sz val="20"/>
        </font>
        <alignment horizontal="left" vertical="center" readingOrder="0"/>
        <border outline="0">
          <top style="thin">
            <color indexed="64"/>
          </top>
        </border>
        <protection locked="0"/>
      </dxf>
    </rfmt>
    <rfmt sheetId="1" sqref="K180" start="0" length="0">
      <dxf>
        <font>
          <b/>
          <sz val="20"/>
        </font>
        <alignment horizontal="left" vertical="center" readingOrder="0"/>
        <border outline="0">
          <right style="thin">
            <color indexed="64"/>
          </right>
          <top style="thin">
            <color indexed="64"/>
          </top>
        </border>
        <protection locked="0"/>
      </dxf>
    </rfmt>
    <rfmt sheetId="1" sqref="L180" start="0" length="0">
      <dxf>
        <font>
          <b/>
          <sz val="20"/>
        </font>
        <numFmt numFmtId="4" formatCode="#,##0.00"/>
        <alignment horizontal="left" vertical="center" readingOrder="0"/>
      </dxf>
    </rfmt>
    <rfmt sheetId="1" sqref="M180" start="0" length="0">
      <dxf>
        <font>
          <b/>
          <sz val="20"/>
        </font>
        <numFmt numFmtId="4" formatCode="#,##0.00"/>
        <alignment horizontal="left" vertical="center" readingOrder="0"/>
      </dxf>
    </rfmt>
    <rfmt sheetId="1" sqref="N180" start="0" length="0">
      <dxf>
        <font>
          <b/>
          <sz val="20"/>
        </font>
        <numFmt numFmtId="4" formatCode="#,##0.00"/>
        <alignment horizontal="left" readingOrder="0"/>
      </dxf>
    </rfmt>
  </rrc>
  <rcv guid="{A0A3CD9B-2436-40D7-91DB-589A95FBBF00}" action="delete"/>
  <rdn rId="0" localSheetId="1" customView="1" name="Z_A0A3CD9B_2436_40D7_91DB_589A95FBBF00_.wvu.PrintArea" hidden="1" oldHidden="1">
    <formula>'на 01.05.2017'!$A$1:$K$187</formula>
    <oldFormula>'на 01.05.2017'!$A$1:$K$187</oldFormula>
  </rdn>
  <rdn rId="0" localSheetId="1" customView="1" name="Z_A0A3CD9B_2436_40D7_91DB_589A95FBBF00_.wvu.PrintTitles" hidden="1" oldHidden="1">
    <formula>'на 01.05.2017'!$5:$8</formula>
    <oldFormula>'на 01.05.2017'!$5:$8</oldFormula>
  </rdn>
  <rdn rId="0" localSheetId="1" customView="1" name="Z_A0A3CD9B_2436_40D7_91DB_589A95FBBF00_.wvu.FilterData" hidden="1" oldHidden="1">
    <formula>'на 01.05.2017'!$A$7:$K$385</formula>
    <oldFormula>'на 01.05.2017'!$A$7:$K$385</oldFormula>
  </rdn>
  <rcv guid="{A0A3CD9B-2436-40D7-91DB-589A95FBBF00}" action="add"/>
</revisions>
</file>

<file path=xl/revisions/revisionLog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0A3CD9B-2436-40D7-91DB-589A95FBBF00}" action="delete"/>
  <rdn rId="0" localSheetId="1" customView="1" name="Z_A0A3CD9B_2436_40D7_91DB_589A95FBBF00_.wvu.PrintArea" hidden="1" oldHidden="1">
    <formula>'на 01.05.2017'!$A$1:$K$183</formula>
    <oldFormula>'на 01.05.2017'!$A$1:$K$187</oldFormula>
  </rdn>
  <rdn rId="0" localSheetId="1" customView="1" name="Z_A0A3CD9B_2436_40D7_91DB_589A95FBBF00_.wvu.PrintTitles" hidden="1" oldHidden="1">
    <formula>'на 01.05.2017'!$5:$8</formula>
    <oldFormula>'на 01.05.2017'!$5:$8</oldFormula>
  </rdn>
  <rdn rId="0" localSheetId="1" customView="1" name="Z_A0A3CD9B_2436_40D7_91DB_589A95FBBF00_.wvu.FilterData" hidden="1" oldHidden="1">
    <formula>'на 01.05.2017'!$A$7:$K$385</formula>
    <oldFormula>'на 01.05.2017'!$A$7:$K$385</oldFormula>
  </rdn>
  <rcv guid="{A0A3CD9B-2436-40D7-91DB-589A95FBBF00}"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 sId="1">
    <oc r="L21" t="inlineStr">
      <is>
        <r>
          <rPr>
            <u/>
            <sz val="18"/>
            <color theme="1"/>
            <rFont val="Times New Roman"/>
            <family val="2"/>
            <charset val="204"/>
          </rPr>
          <t xml:space="preserve">ДГХ: </t>
        </r>
        <r>
          <rPr>
            <sz val="18"/>
            <color theme="1"/>
            <rFont val="Times New Roman"/>
            <family val="2"/>
            <charset val="204"/>
          </rPr>
          <t xml:space="preserve">Реализация мероприятия по организации питания обучающихся (оплата коммунальных услуг школьных столовых) осуществляется в соответствии с условиями заключённого контракта. 
</t>
        </r>
        <r>
          <rPr>
            <u/>
            <sz val="18"/>
            <color theme="1"/>
            <rFont val="Times New Roman"/>
            <family val="2"/>
            <charset val="204"/>
          </rPr>
          <t>Департамент образования</t>
        </r>
        <r>
          <rPr>
            <sz val="18"/>
            <color theme="1"/>
            <rFont val="Times New Roman"/>
            <family val="2"/>
            <charset val="204"/>
          </rPr>
          <t xml:space="preserve">:
Реализация программы осуществляется в плановом режиме, освоение средств планируется до конца 2017 года
Численность воспитанников, получающих муниципальную услугу «Реализация основных общеобразовательных программ дошкольного образования» - 24 836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- 970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- 46 504 чел.
Численность учащихся частных общеобразовательных организаций - 405 чел.
Численность учащихся, получающих муниципальную услугу «Реализация дополнительных общеразвивающих программ» - 8 176 чел.
Количество образовательных учреждений, организовавших мероприятия по проведению процедур оценки качества образования - 23 ед.
</t>
        </r>
        <r>
          <rPr>
            <u/>
            <sz val="18"/>
            <rFont val="Times New Roman"/>
            <family val="2"/>
            <charset val="204"/>
          </rPr>
          <t>ДАиГ:</t>
        </r>
        <r>
          <rPr>
            <sz val="18"/>
            <rFont val="Times New Roman"/>
            <family val="2"/>
            <charset val="204"/>
          </rPr>
          <t xml:space="preserve"> 
В рамках программы предусмотрены средства на: 
 -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В связи с  привлечением средств окружного бюджета, а также со стоимостью объекта более 900 млн. руб., проведен 1-й этап ценового аудита, по результатам которого  выданы замечания к заданию на проектирование. Замечания устранены, получено сводное заключение о проведении публичного технологического и ценового аудита крупного инвестиционного проекта от 22.02.2017 г. Задание на проектирование направлено для согласования  в департамент образования Администрации города Сургута. После согласования планируется проведение работы по утверждению задания на выполнение проектно-изыскательских работ в Департаменте строительства ХМАО-Югры.  После утверждения задания на проектирование планируется заключение муниципального контракта с единственным исполнителем на проведение проверки сметной стоимости проектно-изыскательских работ (ориентировочно в мае 2017 года), по окончании которой будет проведен конкурс на выполнение проектно-изыскательских работ.;
 - выкуп объекта дошкольного образования ("Развитие застроенной территории части квартала 23А г.Сургута"). Средства местного бюджета предусмотрены как доля софинансирования к средствам окружного бюджета. Выкуп объекта производится после подачи заявки частным застройщиком по мере готовности объекта.
</t>
        </r>
      </is>
    </oc>
    <nc r="L21" t="inlineStr">
      <is>
        <r>
          <rPr>
            <u/>
            <sz val="18"/>
            <color theme="1"/>
            <rFont val="Times New Roman"/>
            <family val="2"/>
            <charset val="204"/>
          </rPr>
          <t xml:space="preserve">ДГХ: </t>
        </r>
        <r>
          <rPr>
            <sz val="18"/>
            <color theme="1"/>
            <rFont val="Times New Roman"/>
            <family val="2"/>
            <charset val="204"/>
          </rPr>
          <t xml:space="preserve">Реализация мероприятия по организации питания обучающихся (оплата коммунальных услуг школьных столовых) осуществляется в соответствии с условиями заключённого контракта. 
</t>
        </r>
        <r>
          <rPr>
            <u/>
            <sz val="18"/>
            <color theme="1"/>
            <rFont val="Times New Roman"/>
            <family val="2"/>
            <charset val="204"/>
          </rPr>
          <t>Департамент образования</t>
        </r>
        <r>
          <rPr>
            <sz val="18"/>
            <color theme="1"/>
            <rFont val="Times New Roman"/>
            <family val="2"/>
            <charset val="204"/>
          </rPr>
          <t xml:space="preserve">:
Реализация программы осуществляется в плановом режиме, освоение средств планируется до конца 2017 года
Численность воспитанников, получающих муниципальную услугу «Реализация основных общеобразовательных программ дошкольного образования» - 24 836 чел.
Численность воспитанников частных организаций, осуществляющих образовательную деятельность по реализации образовательных программ дошкольного образования - 970 чел.
Численность учащихся, получающих муниципальные услуги «Реализация основных общеобразовательных программ начального общего образования», «Реализация основных общеобразовательных программ основного общего образования», «Реализация основных общеобразовательных программ среднего общего образования» - 46 504 чел.
Численность учащихся частных общеобразовательных организаций - 405 чел.
Численность учащихся, получающих муниципальную услугу «Реализация дополнительных общеразвивающих программ» - 8 176 чел.
Количество образовательных учреждений, организовавших мероприятия по проведению процедур оценки качества образования - 23 ед.
</t>
        </r>
        <r>
          <rPr>
            <u/>
            <sz val="18"/>
            <rFont val="Times New Roman"/>
            <family val="2"/>
            <charset val="204"/>
          </rPr>
          <t>ДАиГ:</t>
        </r>
        <r>
          <rPr>
            <sz val="18"/>
            <rFont val="Times New Roman"/>
            <family val="2"/>
            <charset val="204"/>
          </rPr>
          <t xml:space="preserve"> 
В рамках программы предусмотрены средства на: 
 - выполнение проектно-изыскательских работ по объектам "Средняя общеобразовательная школа в микрорайоне 32 г.Сургута",  "Средняя общеобразовательная школа в микрорайоне 33 г.Сургута".  В связи с  привлечением средств окружного бюджета, а также со стоимостью объекта более 900 млн. руб., проведен 1-й этап ценового аудита, по результатам которого  выданы замечания к заданию на проектирование. Замечания устранены, получено сводное заключение о проведении публичного технологического и ценового аудита крупного инвестиционного проекта от 22.02.2017. Задание на проектирование направлено для согласования  в департамент образования Администрации города Сургута. После согласования планируется проведение работы по утверждению задания на выполнение проектно-изыскательских работ в Департаменте строительства ХМАО-Югры.  После утверждения задания на проектирование планируется заключение муниципального контракта с единственным исполнителем на проведение проверки сметной стоимости проектно-изыскательских работ (ориентировочно в мае 2017 года), по окончании которой будет проведен конкурс на выполнение проектно-изыскательских работ.;
 - выкуп объекта дошкольного образования ("Развитие застроенной территории части квартала 23А г.Сургута"). Средства местного бюджета предусмотрены как доля софинансирования к средствам окружного бюджета. Выкуп объекта производится после подачи заявки частным застройщиком по мере готовности объекта.
</t>
        </r>
      </is>
    </nc>
  </rcc>
  <rcc rId="19" sId="1" quotePrefix="1">
    <oc r="A3" t="inlineStr">
      <is>
        <t>Информация о реализации государственных программ Ханты-Мансийского автономного округа - Югры
на территории городского округа город Сургут на 01.04.2017 года</t>
      </is>
    </oc>
    <nc r="A3" t="inlineStr">
      <is>
        <t>Информация о реализации государственных программ Ханты-Мансийского автономного округа - Югры
на территории городского округа город Сургут на 01.05.2017 года</t>
      </is>
    </nc>
  </rcc>
  <rcv guid="{99950613-28E7-4EC2-B918-559A2757B0A9}" action="delete"/>
  <rdn rId="0" localSheetId="1" customView="1" name="Z_99950613_28E7_4EC2_B918_559A2757B0A9_.wvu.PrintArea" hidden="1" oldHidden="1">
    <formula>'на 01.05.2017'!$A$1:$L$184</formula>
    <oldFormula>'на 01.05.2017'!$A$1:$L$184</oldFormula>
  </rdn>
  <rdn rId="0" localSheetId="1" customView="1" name="Z_99950613_28E7_4EC2_B918_559A2757B0A9_.wvu.PrintTitles" hidden="1" oldHidden="1">
    <formula>'на 01.05.2017'!$5:$8</formula>
    <oldFormula>'на 01.05.2017'!$5:$8</oldFormula>
  </rdn>
  <rdn rId="0" localSheetId="1" customView="1" name="Z_99950613_28E7_4EC2_B918_559A2757B0A9_.wvu.FilterData" hidden="1" oldHidden="1">
    <formula>'на 01.05.2017'!$A$7:$L$386</formula>
    <oldFormula>'на 01.05.2017'!$A$7:$L$386</oldFormula>
  </rdn>
  <rcv guid="{99950613-28E7-4EC2-B918-559A2757B0A9}"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 sId="1" numFmtId="4">
    <oc r="C33">
      <f>19257.57</f>
    </oc>
    <nc r="C33">
      <v>19703.57</v>
    </nc>
  </rcc>
  <rcc rId="24" sId="1" numFmtId="4">
    <oc r="D33">
      <v>19257.57</v>
    </oc>
    <nc r="D33">
      <v>19703.57</v>
    </nc>
  </rcc>
  <rcc rId="25" sId="1" numFmtId="4">
    <oc r="G32">
      <v>43843.8</v>
    </oc>
    <nc r="G32">
      <v>64841.29</v>
    </nc>
  </rcc>
  <rcc rId="26" sId="1" numFmtId="4">
    <oc r="G33">
      <v>417.36</v>
    </oc>
    <nc r="G33">
      <v>1439.17</v>
    </nc>
  </rcc>
  <rfmt sheetId="1" sqref="I32">
    <dxf>
      <fill>
        <patternFill>
          <bgColor rgb="FFFFFF00"/>
        </patternFill>
      </fill>
    </dxf>
  </rfmt>
  <rcc rId="27" sId="1" numFmtId="4">
    <oc r="E32">
      <v>97972.67</v>
    </oc>
    <nc r="E32">
      <v>118222.31</v>
    </nc>
  </rcc>
  <rcc rId="28" sId="1" numFmtId="4">
    <oc r="E33">
      <v>417.36</v>
    </oc>
    <nc r="E33">
      <v>1439.17</v>
    </nc>
  </rcc>
  <rfmt sheetId="1" sqref="K33">
    <dxf>
      <fill>
        <patternFill patternType="solid">
          <bgColor rgb="FFFFFF00"/>
        </patternFill>
      </fill>
    </dxf>
  </rfmt>
  <rcc rId="29" sId="1" numFmtId="4">
    <nc r="C100">
      <v>797.3</v>
    </nc>
  </rcc>
  <rcv guid="{D95852A1-B0FC-4AC5-B62B-5CCBE05B0D15}" action="delete"/>
  <rdn rId="0" localSheetId="1" customView="1" name="Z_D95852A1_B0FC_4AC5_B62B_5CCBE05B0D15_.wvu.PrintArea" hidden="1" oldHidden="1">
    <formula>'на 01.05.2017'!$A$1:$L$184</formula>
    <oldFormula>'на 01.05.2017'!$A$1:$L$184</oldFormula>
  </rdn>
  <rdn rId="0" localSheetId="1" customView="1" name="Z_D95852A1_B0FC_4AC5_B62B_5CCBE05B0D15_.wvu.FilterData" hidden="1" oldHidden="1">
    <formula>'на 01.05.2017'!$A$7:$L$386</formula>
    <oldFormula>'на 01.05.2017'!$A$7:$L$386</oldFormula>
  </rdn>
  <rcv guid="{D95852A1-B0FC-4AC5-B62B-5CCBE05B0D15}"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comments" Target="../comments1.xml"/><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outlinePr showOutlineSymbols="0"/>
    <pageSetUpPr fitToPage="1"/>
  </sheetPr>
  <dimension ref="A1:N400"/>
  <sheetViews>
    <sheetView showZeros="0" tabSelected="1" showOutlineSymbols="0" view="pageBreakPreview" topLeftCell="A169" zoomScale="40" zoomScaleNormal="50" zoomScaleSheetLayoutView="50" zoomScalePageLayoutView="75" workbookViewId="0">
      <selection activeCell="B185" sqref="B185"/>
    </sheetView>
  </sheetViews>
  <sheetFormatPr defaultRowHeight="26.25" outlineLevelRow="1" outlineLevelCol="2" x14ac:dyDescent="0.4"/>
  <cols>
    <col min="1" max="1" width="16" style="34" customWidth="1"/>
    <col min="2" max="2" width="107.375" style="57" customWidth="1"/>
    <col min="3" max="3" width="25.5" style="35" customWidth="1"/>
    <col min="4" max="4" width="25.125" style="35" customWidth="1"/>
    <col min="5" max="5" width="26.125" style="36" customWidth="1" outlineLevel="2"/>
    <col min="6" max="6" width="23.875" style="37" customWidth="1" outlineLevel="2"/>
    <col min="7" max="7" width="24.25" style="35" customWidth="1" outlineLevel="2"/>
    <col min="8" max="8" width="26.125" style="37" customWidth="1" outlineLevel="2"/>
    <col min="9" max="9" width="26.625" style="37" customWidth="1" outlineLevel="2"/>
    <col min="10" max="10" width="30.625" style="37" customWidth="1" outlineLevel="2"/>
    <col min="11" max="11" width="118.125" style="57" customWidth="1"/>
    <col min="12" max="13" width="21.5" style="105" customWidth="1"/>
    <col min="14" max="14" width="22.75" style="6" customWidth="1"/>
    <col min="15" max="67" width="9" style="6" customWidth="1"/>
    <col min="68" max="16384" width="9" style="6"/>
  </cols>
  <sheetData>
    <row r="1" spans="1:14" ht="30.75" x14ac:dyDescent="0.45">
      <c r="A1" s="1"/>
      <c r="B1" s="71"/>
      <c r="C1" s="3"/>
      <c r="D1" s="3"/>
      <c r="E1" s="4"/>
      <c r="F1" s="5"/>
      <c r="G1" s="3"/>
      <c r="H1" s="5"/>
      <c r="I1" s="5"/>
      <c r="J1" s="5"/>
      <c r="K1" s="56"/>
    </row>
    <row r="2" spans="1:14" ht="30.75" x14ac:dyDescent="0.45">
      <c r="A2" s="1"/>
      <c r="B2" s="71"/>
      <c r="C2" s="3"/>
      <c r="D2" s="3"/>
      <c r="E2" s="4"/>
      <c r="F2" s="5"/>
      <c r="G2" s="3"/>
      <c r="H2" s="5"/>
      <c r="I2" s="5"/>
      <c r="J2" s="5"/>
      <c r="K2" s="56"/>
    </row>
    <row r="3" spans="1:14" ht="73.5" customHeight="1" x14ac:dyDescent="0.4">
      <c r="A3" s="207" t="s">
        <v>107</v>
      </c>
      <c r="B3" s="207"/>
      <c r="C3" s="207"/>
      <c r="D3" s="207"/>
      <c r="E3" s="207"/>
      <c r="F3" s="207"/>
      <c r="G3" s="207"/>
      <c r="H3" s="207"/>
      <c r="I3" s="207"/>
      <c r="J3" s="207"/>
      <c r="K3" s="207"/>
    </row>
    <row r="4" spans="1:14" s="2" customFormat="1" ht="41.25" customHeight="1" x14ac:dyDescent="0.4">
      <c r="A4" s="7"/>
      <c r="B4" s="72"/>
      <c r="C4" s="8"/>
      <c r="D4" s="8"/>
      <c r="E4" s="8"/>
      <c r="F4" s="8"/>
      <c r="G4" s="156"/>
      <c r="H4" s="9"/>
      <c r="I4" s="45"/>
      <c r="J4" s="9"/>
      <c r="K4" s="65" t="s">
        <v>33</v>
      </c>
      <c r="L4" s="106"/>
      <c r="M4" s="106"/>
    </row>
    <row r="5" spans="1:14" s="46" customFormat="1" ht="72.75" customHeight="1" x14ac:dyDescent="0.25">
      <c r="A5" s="209" t="s">
        <v>3</v>
      </c>
      <c r="B5" s="212" t="s">
        <v>8</v>
      </c>
      <c r="C5" s="210" t="s">
        <v>66</v>
      </c>
      <c r="D5" s="210"/>
      <c r="E5" s="217" t="s">
        <v>101</v>
      </c>
      <c r="F5" s="217"/>
      <c r="G5" s="217"/>
      <c r="H5" s="217"/>
      <c r="I5" s="213" t="s">
        <v>69</v>
      </c>
      <c r="J5" s="213" t="s">
        <v>39</v>
      </c>
      <c r="K5" s="214" t="s">
        <v>60</v>
      </c>
      <c r="L5" s="105"/>
      <c r="M5" s="105"/>
    </row>
    <row r="6" spans="1:14" s="46" customFormat="1" ht="69.75" customHeight="1" x14ac:dyDescent="0.25">
      <c r="A6" s="209"/>
      <c r="B6" s="212"/>
      <c r="C6" s="211" t="s">
        <v>67</v>
      </c>
      <c r="D6" s="210" t="s">
        <v>68</v>
      </c>
      <c r="E6" s="208" t="s">
        <v>7</v>
      </c>
      <c r="F6" s="208"/>
      <c r="G6" s="208" t="s">
        <v>6</v>
      </c>
      <c r="H6" s="208"/>
      <c r="I6" s="213"/>
      <c r="J6" s="213"/>
      <c r="K6" s="215"/>
      <c r="L6" s="105"/>
      <c r="M6" s="105"/>
    </row>
    <row r="7" spans="1:14" s="46" customFormat="1" ht="69.75" x14ac:dyDescent="0.25">
      <c r="A7" s="209"/>
      <c r="B7" s="212"/>
      <c r="C7" s="211"/>
      <c r="D7" s="210"/>
      <c r="E7" s="66" t="s">
        <v>0</v>
      </c>
      <c r="F7" s="67" t="s">
        <v>12</v>
      </c>
      <c r="G7" s="68" t="s">
        <v>9</v>
      </c>
      <c r="H7" s="67" t="s">
        <v>2</v>
      </c>
      <c r="I7" s="213"/>
      <c r="J7" s="213"/>
      <c r="K7" s="216"/>
      <c r="L7" s="105"/>
      <c r="M7" s="105"/>
    </row>
    <row r="8" spans="1:14" s="14" customFormat="1" x14ac:dyDescent="0.25">
      <c r="A8" s="10">
        <v>1</v>
      </c>
      <c r="B8" s="10">
        <v>2</v>
      </c>
      <c r="C8" s="11">
        <v>3</v>
      </c>
      <c r="D8" s="11">
        <v>4</v>
      </c>
      <c r="E8" s="12">
        <v>5</v>
      </c>
      <c r="F8" s="11">
        <v>6</v>
      </c>
      <c r="G8" s="11">
        <v>7</v>
      </c>
      <c r="H8" s="13">
        <v>8</v>
      </c>
      <c r="I8" s="13">
        <v>9</v>
      </c>
      <c r="J8" s="11">
        <v>10</v>
      </c>
      <c r="K8" s="13">
        <v>11</v>
      </c>
      <c r="L8" s="49"/>
      <c r="M8" s="49"/>
    </row>
    <row r="9" spans="1:14" s="47" customFormat="1" ht="87" customHeight="1" x14ac:dyDescent="0.25">
      <c r="A9" s="209"/>
      <c r="B9" s="73" t="s">
        <v>32</v>
      </c>
      <c r="C9" s="16">
        <f>SUM(C10:C14)</f>
        <v>10661148.109999999</v>
      </c>
      <c r="D9" s="16">
        <f t="shared" ref="D9:G9" si="0">SUM(D10:D14)</f>
        <v>10761830.41</v>
      </c>
      <c r="E9" s="16">
        <f>SUM(E10:E14)</f>
        <v>2917935.9</v>
      </c>
      <c r="F9" s="16">
        <f>E9/D9*100</f>
        <v>27.11</v>
      </c>
      <c r="G9" s="16">
        <f t="shared" si="0"/>
        <v>2830426.06</v>
      </c>
      <c r="H9" s="16">
        <f>G9/D9*100</f>
        <v>26.3</v>
      </c>
      <c r="I9" s="16">
        <f>SUM(I10:I14)</f>
        <v>10761807.810000001</v>
      </c>
      <c r="J9" s="16">
        <f>SUM(J10:J14)</f>
        <v>22.6</v>
      </c>
      <c r="K9" s="218"/>
      <c r="L9" s="107"/>
      <c r="M9" s="107"/>
      <c r="N9" s="125"/>
    </row>
    <row r="10" spans="1:14" s="46" customFormat="1" ht="39.75" customHeight="1" x14ac:dyDescent="0.25">
      <c r="A10" s="209"/>
      <c r="B10" s="70" t="s">
        <v>4</v>
      </c>
      <c r="C10" s="16">
        <f>C16+C24+C31+C38+C44+C50+C56+C64+C131+C138+C156+C163+C170+C150+C180</f>
        <v>50596.84</v>
      </c>
      <c r="D10" s="16">
        <f>D16+D24+D31+D38+D44+D50+D56+D64+D131+D138+D156+D163+D170+D150+D180</f>
        <v>45297.51</v>
      </c>
      <c r="E10" s="16">
        <f>E16+E24+E31+E38+E44+E50+E56+E64+E131+E138+E156+E163+E170+E150+E180</f>
        <v>15671.91</v>
      </c>
      <c r="F10" s="33" t="e">
        <f>F16+F24+F31+F38+F44+F50+F56+F64+F131+F138+F156+F163+F170+F150+F180</f>
        <v>#DIV/0!</v>
      </c>
      <c r="G10" s="16">
        <f>G16+G24+G31+G38+G44+G50+G56+G64+G131+G138+G156+G163+G170+G150+G180</f>
        <v>6929.63</v>
      </c>
      <c r="H10" s="33" t="e">
        <f>H16+H24+H31+H38+H44+H50+H56+H64+H131+H138+H156+H163+H170+H150+H180</f>
        <v>#DIV/0!</v>
      </c>
      <c r="I10" s="16">
        <f>I16+I24+I31+I38+I44+I50+I56+I64+I131+I138+I156+I163+I170+I150+I180</f>
        <v>45297.51</v>
      </c>
      <c r="J10" s="16">
        <f>J16+J24+J31+J38+J44+J50+J56+J64+J131+J138+J156+J163+J170+J150+J180</f>
        <v>0</v>
      </c>
      <c r="K10" s="219"/>
      <c r="L10" s="107"/>
      <c r="M10" s="107"/>
      <c r="N10" s="125"/>
    </row>
    <row r="11" spans="1:14" s="46" customFormat="1" ht="39.75" customHeight="1" x14ac:dyDescent="0.25">
      <c r="A11" s="209"/>
      <c r="B11" s="70" t="s">
        <v>16</v>
      </c>
      <c r="C11" s="16">
        <f>C17+C25+C32+C39+C45+C51+C57+C65+C132+C139+C157+C164+C171+C151+C181</f>
        <v>10362993.220000001</v>
      </c>
      <c r="D11" s="16">
        <f>D17+D25+D32+D39+D45+D51+D57+D65+D132+D139+D157+D164+D171+D151+D181</f>
        <v>10468974.85</v>
      </c>
      <c r="E11" s="16">
        <f>E17+E25+E32+E39+E45+E51+E57+E65+E132+E139+E157+E164+E171+E151+E181</f>
        <v>2853878.87</v>
      </c>
      <c r="F11" s="16">
        <f t="shared" ref="F11:F14" si="1">E11/D11*100</f>
        <v>27.26</v>
      </c>
      <c r="G11" s="15">
        <f>G17+G25+G32+G39+G45+G51+G57+G65+G132+G139+G157+G164+G171+G151+G181</f>
        <v>2775111.31</v>
      </c>
      <c r="H11" s="16">
        <f t="shared" ref="H11:H14" si="2">G11/D11*100</f>
        <v>26.51</v>
      </c>
      <c r="I11" s="16">
        <f>I17+I25+I32+I39+I45+I51+I57+I65+I132+I139+I157+I164+I171+I151+I181</f>
        <v>10468952.25</v>
      </c>
      <c r="J11" s="15">
        <f>J17+J25+J32+J39+J45+J51+J57+J65+J132+J139+J157+J164+J171+J151+J181</f>
        <v>22.6</v>
      </c>
      <c r="K11" s="219"/>
      <c r="L11" s="107"/>
      <c r="M11" s="107"/>
      <c r="N11" s="125"/>
    </row>
    <row r="12" spans="1:14" s="46" customFormat="1" ht="39.75" customHeight="1" x14ac:dyDescent="0.25">
      <c r="A12" s="209"/>
      <c r="B12" s="70" t="s">
        <v>11</v>
      </c>
      <c r="C12" s="16">
        <f>C18+C26+C33+C40+C46+C52+C58+C66+C133+C140+C158+C165+C172+C152</f>
        <v>185733.58</v>
      </c>
      <c r="D12" s="16">
        <f>D18+D26+D33+D40+D46+D52+D58+D66+D133+D140+D158+D165+D172+D152</f>
        <v>185733.58</v>
      </c>
      <c r="E12" s="16">
        <f>E18+E26+E33+E40+E46+E52+E58+E66+E133+E140+E158+E165+E172+E152</f>
        <v>44925.2</v>
      </c>
      <c r="F12" s="16">
        <f t="shared" si="1"/>
        <v>24.19</v>
      </c>
      <c r="G12" s="16">
        <f>G18+G26+G33+G40+G46+G52+G58+G66+G133+G140+G158+G165+G172+G152</f>
        <v>44925.2</v>
      </c>
      <c r="H12" s="16">
        <f t="shared" si="2"/>
        <v>24.19</v>
      </c>
      <c r="I12" s="16">
        <f>I18+I26+I33+I40+I46+I52+I58+I66+I133+I140+I158+I165+I172+I152</f>
        <v>185733.58</v>
      </c>
      <c r="J12" s="16">
        <f>J18+J26+J33+J40+J46+J52+J58+J66+J133+J140+J158+J165+J172+J152</f>
        <v>0</v>
      </c>
      <c r="K12" s="219"/>
      <c r="L12" s="107"/>
      <c r="M12" s="107"/>
      <c r="N12" s="125"/>
    </row>
    <row r="13" spans="1:14" s="46" customFormat="1" ht="39.75" customHeight="1" x14ac:dyDescent="0.25">
      <c r="A13" s="209"/>
      <c r="B13" s="70" t="s">
        <v>13</v>
      </c>
      <c r="C13" s="16">
        <f t="shared" ref="C13:E14" si="3">C19+C27+C34+C41+C47+C53+C59+C67+C134+C141+C159+C166+C173</f>
        <v>14140.61</v>
      </c>
      <c r="D13" s="16">
        <f t="shared" si="3"/>
        <v>14140.61</v>
      </c>
      <c r="E13" s="16">
        <f t="shared" si="3"/>
        <v>3459.92</v>
      </c>
      <c r="F13" s="16">
        <f t="shared" si="1"/>
        <v>24.47</v>
      </c>
      <c r="G13" s="16">
        <f>G19+G27+G34+G41+G47+G53+G59+G67+G134+G141+G159+G166+G173</f>
        <v>3459.92</v>
      </c>
      <c r="H13" s="16">
        <f t="shared" si="2"/>
        <v>24.47</v>
      </c>
      <c r="I13" s="16">
        <f t="shared" ref="I13:J14" si="4">I19+I27+I34+I41+I47+I53+I59+I67+I134+I141+I159+I166+I173</f>
        <v>14140.61</v>
      </c>
      <c r="J13" s="16">
        <f t="shared" si="4"/>
        <v>0</v>
      </c>
      <c r="K13" s="219"/>
      <c r="L13" s="107"/>
      <c r="M13" s="107"/>
      <c r="N13" s="125"/>
    </row>
    <row r="14" spans="1:14" s="46" customFormat="1" ht="39.75" customHeight="1" x14ac:dyDescent="0.25">
      <c r="A14" s="209"/>
      <c r="B14" s="70" t="s">
        <v>5</v>
      </c>
      <c r="C14" s="16">
        <f t="shared" si="3"/>
        <v>47683.86</v>
      </c>
      <c r="D14" s="16">
        <f t="shared" si="3"/>
        <v>47683.86</v>
      </c>
      <c r="E14" s="16">
        <f t="shared" si="3"/>
        <v>0</v>
      </c>
      <c r="F14" s="16">
        <f t="shared" si="1"/>
        <v>0</v>
      </c>
      <c r="G14" s="16">
        <f>G20+G28+G35+G42+G48+G54+G60+G68+G135+G142+G160+G167+G174</f>
        <v>0</v>
      </c>
      <c r="H14" s="16">
        <f t="shared" si="2"/>
        <v>0</v>
      </c>
      <c r="I14" s="16">
        <f t="shared" si="4"/>
        <v>47683.86</v>
      </c>
      <c r="J14" s="16">
        <f t="shared" si="4"/>
        <v>0</v>
      </c>
      <c r="K14" s="220"/>
      <c r="L14" s="107"/>
      <c r="M14" s="107"/>
      <c r="N14" s="125">
        <f>D14-I14</f>
        <v>0</v>
      </c>
    </row>
    <row r="15" spans="1:14" s="47" customFormat="1" ht="141.75" customHeight="1" x14ac:dyDescent="0.25">
      <c r="A15" s="203" t="s">
        <v>34</v>
      </c>
      <c r="B15" s="73" t="s">
        <v>73</v>
      </c>
      <c r="C15" s="16">
        <f>C16+C17+C18+C19+C20</f>
        <v>3186.7</v>
      </c>
      <c r="D15" s="16">
        <f t="shared" ref="D15:G15" si="5">D16+D17+D18+D19+D20</f>
        <v>3186.7</v>
      </c>
      <c r="E15" s="16">
        <f t="shared" si="5"/>
        <v>0</v>
      </c>
      <c r="F15" s="18">
        <f>E15/D15</f>
        <v>0</v>
      </c>
      <c r="G15" s="16">
        <f t="shared" si="5"/>
        <v>0</v>
      </c>
      <c r="H15" s="42">
        <f>G15/D15</f>
        <v>0</v>
      </c>
      <c r="I15" s="16">
        <f t="shared" ref="I15" si="6">I16+I17+I18+I19+I20</f>
        <v>3186.7</v>
      </c>
      <c r="J15" s="16">
        <f t="shared" ref="J15" si="7">J16+J17+J18+J19+J20</f>
        <v>0</v>
      </c>
      <c r="K15" s="221" t="s">
        <v>87</v>
      </c>
      <c r="L15" s="107"/>
      <c r="M15" s="107"/>
      <c r="N15" s="125">
        <f>D15-I15</f>
        <v>0</v>
      </c>
    </row>
    <row r="16" spans="1:14" s="47" customFormat="1" ht="37.5" customHeight="1" x14ac:dyDescent="0.25">
      <c r="A16" s="204"/>
      <c r="B16" s="70" t="s">
        <v>4</v>
      </c>
      <c r="C16" s="38"/>
      <c r="D16" s="38"/>
      <c r="E16" s="38"/>
      <c r="F16" s="39"/>
      <c r="G16" s="38"/>
      <c r="H16" s="39"/>
      <c r="I16" s="38"/>
      <c r="J16" s="38"/>
      <c r="K16" s="221"/>
      <c r="L16" s="107"/>
      <c r="M16" s="107"/>
      <c r="N16" s="125">
        <f>D16-I16</f>
        <v>0</v>
      </c>
    </row>
    <row r="17" spans="1:14" s="47" customFormat="1" ht="37.5" customHeight="1" x14ac:dyDescent="0.25">
      <c r="A17" s="204"/>
      <c r="B17" s="70" t="s">
        <v>16</v>
      </c>
      <c r="C17" s="94">
        <v>3186.7</v>
      </c>
      <c r="D17" s="94">
        <v>3186.7</v>
      </c>
      <c r="E17" s="94">
        <v>0</v>
      </c>
      <c r="F17" s="111">
        <f>E17/D17</f>
        <v>0</v>
      </c>
      <c r="G17" s="94">
        <v>0</v>
      </c>
      <c r="H17" s="111">
        <f>G17/D17</f>
        <v>0</v>
      </c>
      <c r="I17" s="94">
        <v>3186.7</v>
      </c>
      <c r="J17" s="94">
        <f>D17-I17</f>
        <v>0</v>
      </c>
      <c r="K17" s="221"/>
      <c r="L17" s="107"/>
      <c r="M17" s="107"/>
      <c r="N17" s="125">
        <f>D17-I17</f>
        <v>0</v>
      </c>
    </row>
    <row r="18" spans="1:14" s="47" customFormat="1" ht="37.5" customHeight="1" x14ac:dyDescent="0.25">
      <c r="A18" s="204"/>
      <c r="B18" s="70" t="s">
        <v>11</v>
      </c>
      <c r="C18" s="38"/>
      <c r="D18" s="38"/>
      <c r="E18" s="38"/>
      <c r="F18" s="39"/>
      <c r="G18" s="38"/>
      <c r="H18" s="39"/>
      <c r="I18" s="38"/>
      <c r="J18" s="38"/>
      <c r="K18" s="221"/>
      <c r="L18" s="107"/>
      <c r="M18" s="107"/>
      <c r="N18" s="125">
        <f>D18-I18</f>
        <v>0</v>
      </c>
    </row>
    <row r="19" spans="1:14" s="47" customFormat="1" ht="37.5" customHeight="1" x14ac:dyDescent="0.25">
      <c r="A19" s="204"/>
      <c r="B19" s="70" t="s">
        <v>13</v>
      </c>
      <c r="C19" s="94">
        <v>0</v>
      </c>
      <c r="D19" s="94">
        <v>0</v>
      </c>
      <c r="E19" s="94">
        <v>0</v>
      </c>
      <c r="F19" s="111"/>
      <c r="G19" s="94">
        <v>0</v>
      </c>
      <c r="H19" s="111"/>
      <c r="I19" s="94">
        <v>0</v>
      </c>
      <c r="J19" s="94">
        <f>D19-I19</f>
        <v>0</v>
      </c>
      <c r="K19" s="221"/>
      <c r="L19" s="107"/>
      <c r="M19" s="107"/>
      <c r="N19" s="125">
        <f>D19-I19</f>
        <v>0</v>
      </c>
    </row>
    <row r="20" spans="1:14" s="46" customFormat="1" ht="37.5" customHeight="1" x14ac:dyDescent="0.25">
      <c r="A20" s="205"/>
      <c r="B20" s="70" t="s">
        <v>5</v>
      </c>
      <c r="C20" s="38"/>
      <c r="D20" s="38"/>
      <c r="E20" s="38"/>
      <c r="F20" s="39"/>
      <c r="G20" s="38"/>
      <c r="H20" s="39"/>
      <c r="I20" s="38"/>
      <c r="J20" s="38"/>
      <c r="K20" s="221"/>
      <c r="L20" s="107"/>
      <c r="M20" s="107"/>
      <c r="N20" s="125">
        <f>D20-I20</f>
        <v>0</v>
      </c>
    </row>
    <row r="21" spans="1:14" ht="26.25" customHeight="1" x14ac:dyDescent="0.4">
      <c r="A21" s="203" t="s">
        <v>14</v>
      </c>
      <c r="B21" s="174" t="s">
        <v>74</v>
      </c>
      <c r="C21" s="195">
        <f>C24+C25+C26+C27</f>
        <v>8796596.8800000008</v>
      </c>
      <c r="D21" s="195">
        <f>D24+D25+D26+D27</f>
        <v>8824953.2799999993</v>
      </c>
      <c r="E21" s="195">
        <f>E24+E25+E26+E27</f>
        <v>2407974.58</v>
      </c>
      <c r="F21" s="195">
        <f>(E21/D21)*100</f>
        <v>27.29</v>
      </c>
      <c r="G21" s="195">
        <f>G24+G25+G26+G27</f>
        <v>2385946.77</v>
      </c>
      <c r="H21" s="225">
        <f>G21/D21</f>
        <v>0.27</v>
      </c>
      <c r="I21" s="195">
        <f>SUM(I24:I28)</f>
        <v>8824953.2799999993</v>
      </c>
      <c r="J21" s="195">
        <f>SUM(J24:J28)</f>
        <v>0</v>
      </c>
      <c r="K21" s="222" t="s">
        <v>120</v>
      </c>
      <c r="L21" s="107"/>
      <c r="M21" s="107"/>
      <c r="N21" s="125">
        <f>D21-I21</f>
        <v>0</v>
      </c>
    </row>
    <row r="22" spans="1:14" ht="243.75" customHeight="1" x14ac:dyDescent="0.4">
      <c r="A22" s="204"/>
      <c r="B22" s="206"/>
      <c r="C22" s="199"/>
      <c r="D22" s="199"/>
      <c r="E22" s="199"/>
      <c r="F22" s="199"/>
      <c r="G22" s="199"/>
      <c r="H22" s="226"/>
      <c r="I22" s="199"/>
      <c r="J22" s="199"/>
      <c r="K22" s="222"/>
      <c r="L22" s="107"/>
      <c r="M22" s="107"/>
      <c r="N22" s="125">
        <f>D22-I22</f>
        <v>0</v>
      </c>
    </row>
    <row r="23" spans="1:14" ht="342" customHeight="1" x14ac:dyDescent="0.4">
      <c r="A23" s="26"/>
      <c r="B23" s="175"/>
      <c r="C23" s="196"/>
      <c r="D23" s="196"/>
      <c r="E23" s="196"/>
      <c r="F23" s="196"/>
      <c r="G23" s="196"/>
      <c r="H23" s="227"/>
      <c r="I23" s="196"/>
      <c r="J23" s="196"/>
      <c r="K23" s="222"/>
      <c r="L23" s="107"/>
      <c r="M23" s="107"/>
      <c r="N23" s="125">
        <f>D23-I23</f>
        <v>0</v>
      </c>
    </row>
    <row r="24" spans="1:14" ht="63" customHeight="1" x14ac:dyDescent="0.4">
      <c r="A24" s="109"/>
      <c r="B24" s="110" t="s">
        <v>4</v>
      </c>
      <c r="C24" s="16"/>
      <c r="D24" s="17"/>
      <c r="E24" s="38"/>
      <c r="F24" s="150" t="e">
        <f t="shared" ref="F24" si="8">E24/D24</f>
        <v>#DIV/0!</v>
      </c>
      <c r="G24" s="151"/>
      <c r="H24" s="150" t="e">
        <f t="shared" ref="H24" si="9">G24/D24</f>
        <v>#DIV/0!</v>
      </c>
      <c r="I24" s="38"/>
      <c r="J24" s="16"/>
      <c r="K24" s="222"/>
      <c r="L24" s="107"/>
      <c r="M24" s="107"/>
      <c r="N24" s="125">
        <f>D24-I24</f>
        <v>0</v>
      </c>
    </row>
    <row r="25" spans="1:14" ht="89.25" customHeight="1" x14ac:dyDescent="0.4">
      <c r="A25" s="109"/>
      <c r="B25" s="110" t="s">
        <v>16</v>
      </c>
      <c r="C25" s="38">
        <v>8775607.9000000004</v>
      </c>
      <c r="D25" s="38">
        <v>8803964.3000000007</v>
      </c>
      <c r="E25" s="38">
        <v>2398578.27</v>
      </c>
      <c r="F25" s="39">
        <f>E25/D25</f>
        <v>0.27</v>
      </c>
      <c r="G25" s="38">
        <v>2376550.46</v>
      </c>
      <c r="H25" s="39">
        <f>G25/D25</f>
        <v>0.27</v>
      </c>
      <c r="I25" s="38">
        <f>8775867.9+28096.4</f>
        <v>8803964.3000000007</v>
      </c>
      <c r="J25" s="38">
        <f>D25-I25</f>
        <v>0</v>
      </c>
      <c r="K25" s="222"/>
      <c r="L25" s="107"/>
      <c r="M25" s="107"/>
      <c r="N25" s="125">
        <f>D25-I25</f>
        <v>0</v>
      </c>
    </row>
    <row r="26" spans="1:14" s="131" customFormat="1" ht="131.25" customHeight="1" x14ac:dyDescent="0.4">
      <c r="A26" s="152" t="s">
        <v>61</v>
      </c>
      <c r="B26" s="87" t="s">
        <v>11</v>
      </c>
      <c r="C26" s="44">
        <f>15139.86+5849.12</f>
        <v>20988.98</v>
      </c>
      <c r="D26" s="44">
        <f>15139.86+5849.12</f>
        <v>20988.98</v>
      </c>
      <c r="E26" s="44">
        <f>G26</f>
        <v>9396.31</v>
      </c>
      <c r="F26" s="83">
        <f t="shared" ref="F26:F27" si="10">E26/D26</f>
        <v>0.45</v>
      </c>
      <c r="G26" s="44">
        <v>9396.31</v>
      </c>
      <c r="H26" s="83">
        <f t="shared" ref="H26:H27" si="11">G26/D26</f>
        <v>0.45</v>
      </c>
      <c r="I26" s="44">
        <f>9641.9+320.16+11026.92</f>
        <v>20988.98</v>
      </c>
      <c r="J26" s="44">
        <f>D26-I26</f>
        <v>0</v>
      </c>
      <c r="K26" s="222"/>
      <c r="L26" s="107"/>
      <c r="M26" s="114"/>
      <c r="N26" s="153">
        <f>D26-I26</f>
        <v>0</v>
      </c>
    </row>
    <row r="27" spans="1:14" ht="45" customHeight="1" x14ac:dyDescent="0.4">
      <c r="A27" s="61"/>
      <c r="B27" s="110" t="s">
        <v>13</v>
      </c>
      <c r="C27" s="17"/>
      <c r="D27" s="17"/>
      <c r="E27" s="17">
        <f>G27</f>
        <v>0</v>
      </c>
      <c r="F27" s="138" t="e">
        <f t="shared" si="10"/>
        <v>#DIV/0!</v>
      </c>
      <c r="G27" s="139"/>
      <c r="H27" s="138" t="e">
        <f t="shared" si="11"/>
        <v>#DIV/0!</v>
      </c>
      <c r="I27" s="17"/>
      <c r="J27" s="94">
        <f>D27-I27</f>
        <v>0</v>
      </c>
      <c r="K27" s="222"/>
      <c r="L27" s="107"/>
      <c r="M27" s="107"/>
      <c r="N27" s="125">
        <f>D27-I27</f>
        <v>0</v>
      </c>
    </row>
    <row r="28" spans="1:14" ht="54" customHeight="1" x14ac:dyDescent="0.4">
      <c r="A28" s="61"/>
      <c r="B28" s="110" t="s">
        <v>5</v>
      </c>
      <c r="C28" s="17"/>
      <c r="D28" s="17"/>
      <c r="E28" s="20"/>
      <c r="F28" s="21"/>
      <c r="G28" s="20"/>
      <c r="H28" s="21"/>
      <c r="I28" s="17"/>
      <c r="J28" s="62"/>
      <c r="K28" s="222"/>
      <c r="L28" s="107"/>
      <c r="M28" s="107"/>
      <c r="N28" s="125">
        <f>D28-I28</f>
        <v>0</v>
      </c>
    </row>
    <row r="29" spans="1:14" ht="408" customHeight="1" x14ac:dyDescent="0.4">
      <c r="A29" s="203" t="s">
        <v>15</v>
      </c>
      <c r="B29" s="174" t="s">
        <v>98</v>
      </c>
      <c r="C29" s="195">
        <f>C31+C32+C33+C34+C35</f>
        <v>371774.07</v>
      </c>
      <c r="D29" s="195">
        <f t="shared" ref="D29:J29" si="12">D31+D32+D33+D34+D35</f>
        <v>387404.97</v>
      </c>
      <c r="E29" s="195">
        <f>E31+E32+E33+E34+E35</f>
        <v>119661.48</v>
      </c>
      <c r="F29" s="223">
        <f>E29/D29</f>
        <v>0.31</v>
      </c>
      <c r="G29" s="195">
        <f>G31+G32+G33+G34+G35</f>
        <v>66280.460000000006</v>
      </c>
      <c r="H29" s="223">
        <f>G29/D29</f>
        <v>0.17</v>
      </c>
      <c r="I29" s="195">
        <f>I31+I32+I33+I34+I35</f>
        <v>387404.97</v>
      </c>
      <c r="J29" s="195">
        <f t="shared" si="12"/>
        <v>0</v>
      </c>
      <c r="K29" s="183" t="s">
        <v>118</v>
      </c>
      <c r="L29" s="107"/>
      <c r="M29" s="107"/>
      <c r="N29" s="125">
        <f>D29-I29</f>
        <v>0</v>
      </c>
    </row>
    <row r="30" spans="1:14" ht="300" customHeight="1" x14ac:dyDescent="0.4">
      <c r="A30" s="205"/>
      <c r="B30" s="175"/>
      <c r="C30" s="196"/>
      <c r="D30" s="196"/>
      <c r="E30" s="196"/>
      <c r="F30" s="224"/>
      <c r="G30" s="196"/>
      <c r="H30" s="224"/>
      <c r="I30" s="196"/>
      <c r="J30" s="196"/>
      <c r="K30" s="183"/>
      <c r="L30" s="107"/>
      <c r="M30" s="107"/>
      <c r="N30" s="125">
        <f>D30-I30</f>
        <v>0</v>
      </c>
    </row>
    <row r="31" spans="1:14" ht="46.5" customHeight="1" x14ac:dyDescent="0.4">
      <c r="A31" s="60"/>
      <c r="B31" s="101" t="s">
        <v>4</v>
      </c>
      <c r="C31" s="17"/>
      <c r="D31" s="17"/>
      <c r="E31" s="17"/>
      <c r="F31" s="19"/>
      <c r="G31" s="17"/>
      <c r="H31" s="19"/>
      <c r="I31" s="17"/>
      <c r="J31" s="17"/>
      <c r="K31" s="183"/>
      <c r="L31" s="107"/>
      <c r="M31" s="107"/>
      <c r="N31" s="125">
        <f>D31-I31</f>
        <v>0</v>
      </c>
    </row>
    <row r="32" spans="1:14" ht="44.25" customHeight="1" x14ac:dyDescent="0.4">
      <c r="A32" s="60"/>
      <c r="B32" s="101" t="s">
        <v>63</v>
      </c>
      <c r="C32" s="17">
        <v>352070.5</v>
      </c>
      <c r="D32" s="17">
        <v>367701.4</v>
      </c>
      <c r="E32" s="17">
        <v>118222.31</v>
      </c>
      <c r="F32" s="39">
        <f t="shared" ref="F32:F33" si="13">E32/D32</f>
        <v>0.32</v>
      </c>
      <c r="G32" s="17">
        <v>64841.29</v>
      </c>
      <c r="H32" s="39">
        <f t="shared" ref="H32" si="14">G32/D32</f>
        <v>0.18</v>
      </c>
      <c r="I32" s="94">
        <f>197588.8+109585.98+57313.1+821.66+2391.86</f>
        <v>367701.4</v>
      </c>
      <c r="J32" s="80">
        <f>D32-I32</f>
        <v>0</v>
      </c>
      <c r="K32" s="183"/>
      <c r="L32" s="107"/>
      <c r="M32" s="107"/>
      <c r="N32" s="125">
        <f>D32-I32</f>
        <v>0</v>
      </c>
    </row>
    <row r="33" spans="1:14" ht="42" customHeight="1" x14ac:dyDescent="0.4">
      <c r="A33" s="60"/>
      <c r="B33" s="101" t="s">
        <v>11</v>
      </c>
      <c r="C33" s="17">
        <v>19703.57</v>
      </c>
      <c r="D33" s="17">
        <v>19703.57</v>
      </c>
      <c r="E33" s="17">
        <v>1439.17</v>
      </c>
      <c r="F33" s="39">
        <f t="shared" si="13"/>
        <v>7.0000000000000007E-2</v>
      </c>
      <c r="G33" s="17">
        <v>1439.17</v>
      </c>
      <c r="H33" s="39">
        <f>G33/D33</f>
        <v>7.0000000000000007E-2</v>
      </c>
      <c r="I33" s="94">
        <f>16490.34+3213.23</f>
        <v>19703.57</v>
      </c>
      <c r="J33" s="38">
        <f>D33-I33</f>
        <v>0</v>
      </c>
      <c r="K33" s="183"/>
      <c r="L33" s="107"/>
      <c r="M33" s="107"/>
      <c r="N33" s="125">
        <f>D33-I33</f>
        <v>0</v>
      </c>
    </row>
    <row r="34" spans="1:14" ht="44.25" customHeight="1" x14ac:dyDescent="0.4">
      <c r="A34" s="60"/>
      <c r="B34" s="101" t="s">
        <v>13</v>
      </c>
      <c r="C34" s="17"/>
      <c r="D34" s="17"/>
      <c r="E34" s="17">
        <f>G34</f>
        <v>0</v>
      </c>
      <c r="F34" s="39"/>
      <c r="G34" s="17"/>
      <c r="H34" s="39"/>
      <c r="I34" s="17"/>
      <c r="J34" s="38">
        <f>D34-I34</f>
        <v>0</v>
      </c>
      <c r="K34" s="183"/>
      <c r="L34" s="107"/>
      <c r="M34" s="107"/>
      <c r="N34" s="125">
        <f>D34-I34</f>
        <v>0</v>
      </c>
    </row>
    <row r="35" spans="1:14" ht="101.25" customHeight="1" x14ac:dyDescent="0.4">
      <c r="A35" s="60"/>
      <c r="B35" s="101" t="s">
        <v>5</v>
      </c>
      <c r="C35" s="17"/>
      <c r="D35" s="17"/>
      <c r="E35" s="17"/>
      <c r="F35" s="19"/>
      <c r="G35" s="17"/>
      <c r="H35" s="19"/>
      <c r="I35" s="17"/>
      <c r="J35" s="62"/>
      <c r="K35" s="183"/>
      <c r="L35" s="107"/>
      <c r="M35" s="107"/>
      <c r="N35" s="125">
        <f>D35-I35</f>
        <v>0</v>
      </c>
    </row>
    <row r="36" spans="1:14" s="48" customFormat="1" ht="96" customHeight="1" x14ac:dyDescent="0.25">
      <c r="A36" s="77" t="s">
        <v>35</v>
      </c>
      <c r="B36" s="73" t="s">
        <v>75</v>
      </c>
      <c r="C36" s="16"/>
      <c r="D36" s="16"/>
      <c r="E36" s="22"/>
      <c r="F36" s="18"/>
      <c r="G36" s="16"/>
      <c r="H36" s="32"/>
      <c r="I36" s="18"/>
      <c r="J36" s="18"/>
      <c r="K36" s="149" t="s">
        <v>40</v>
      </c>
      <c r="L36" s="107"/>
      <c r="M36" s="107"/>
      <c r="N36" s="125">
        <f>D36-I36</f>
        <v>0</v>
      </c>
    </row>
    <row r="37" spans="1:14" ht="372" customHeight="1" x14ac:dyDescent="0.4">
      <c r="A37" s="170" t="s">
        <v>1</v>
      </c>
      <c r="B37" s="154" t="s">
        <v>110</v>
      </c>
      <c r="C37" s="16">
        <f>C39+C40+C38</f>
        <v>5647.24</v>
      </c>
      <c r="D37" s="16">
        <f>D39+D40+D38</f>
        <v>6388.74</v>
      </c>
      <c r="E37" s="16">
        <f>E39+E40</f>
        <v>693.4</v>
      </c>
      <c r="F37" s="42">
        <f t="shared" ref="F37" si="15">E37/D37</f>
        <v>0.11</v>
      </c>
      <c r="G37" s="28">
        <f>G39+G40</f>
        <v>563.70000000000005</v>
      </c>
      <c r="H37" s="42">
        <f t="shared" ref="H37" si="16">G37/D37</f>
        <v>0.09</v>
      </c>
      <c r="I37" s="16">
        <f>I39+I40+I38</f>
        <v>6388.74</v>
      </c>
      <c r="J37" s="28">
        <f>J39+J40</f>
        <v>0</v>
      </c>
      <c r="K37" s="184" t="s">
        <v>96</v>
      </c>
      <c r="L37" s="107"/>
      <c r="M37" s="107"/>
      <c r="N37" s="125">
        <f>D37-I37</f>
        <v>0</v>
      </c>
    </row>
    <row r="38" spans="1:14" s="161" customFormat="1" ht="47.25" customHeight="1" x14ac:dyDescent="0.4">
      <c r="A38" s="157"/>
      <c r="B38" s="158" t="s">
        <v>4</v>
      </c>
      <c r="C38" s="38">
        <v>313.5</v>
      </c>
      <c r="D38" s="38">
        <v>1055</v>
      </c>
      <c r="E38" s="38">
        <v>0</v>
      </c>
      <c r="F38" s="39"/>
      <c r="G38" s="80">
        <v>0</v>
      </c>
      <c r="H38" s="39"/>
      <c r="I38" s="38">
        <f>D38</f>
        <v>1055</v>
      </c>
      <c r="J38" s="80"/>
      <c r="K38" s="184"/>
      <c r="L38" s="159"/>
      <c r="M38" s="159"/>
      <c r="N38" s="160"/>
    </row>
    <row r="39" spans="1:14" ht="43.5" customHeight="1" x14ac:dyDescent="0.4">
      <c r="A39" s="60"/>
      <c r="B39" s="70" t="s">
        <v>63</v>
      </c>
      <c r="C39" s="17">
        <v>4737.8</v>
      </c>
      <c r="D39" s="17">
        <v>4737.8</v>
      </c>
      <c r="E39" s="30">
        <v>674.3</v>
      </c>
      <c r="F39" s="39">
        <f t="shared" ref="F39:F40" si="17">E39/D39</f>
        <v>0.14000000000000001</v>
      </c>
      <c r="G39" s="30">
        <v>544.6</v>
      </c>
      <c r="H39" s="31">
        <f t="shared" ref="H39:H40" si="18">G39/D39</f>
        <v>0.11</v>
      </c>
      <c r="I39" s="17">
        <v>4737.8</v>
      </c>
      <c r="J39" s="38">
        <f>D39-I39</f>
        <v>0</v>
      </c>
      <c r="K39" s="184"/>
      <c r="L39" s="107"/>
      <c r="M39" s="107"/>
      <c r="N39" s="125">
        <f>D39-I39</f>
        <v>0</v>
      </c>
    </row>
    <row r="40" spans="1:14" s="100" customFormat="1" ht="43.5" customHeight="1" x14ac:dyDescent="0.4">
      <c r="A40" s="59"/>
      <c r="B40" s="98" t="s">
        <v>11</v>
      </c>
      <c r="C40" s="30">
        <v>595.94000000000005</v>
      </c>
      <c r="D40" s="30">
        <v>595.94000000000005</v>
      </c>
      <c r="E40" s="30">
        <f>G40</f>
        <v>19.100000000000001</v>
      </c>
      <c r="F40" s="99">
        <f t="shared" si="17"/>
        <v>0.03</v>
      </c>
      <c r="G40" s="30">
        <v>19.100000000000001</v>
      </c>
      <c r="H40" s="31">
        <f t="shared" si="18"/>
        <v>0.03</v>
      </c>
      <c r="I40" s="30">
        <f>595.94</f>
        <v>595.94000000000005</v>
      </c>
      <c r="J40" s="80">
        <f>D40-I40</f>
        <v>0</v>
      </c>
      <c r="K40" s="184"/>
      <c r="L40" s="107"/>
      <c r="M40" s="107"/>
      <c r="N40" s="125">
        <f>D40-I40</f>
        <v>0</v>
      </c>
    </row>
    <row r="41" spans="1:14" ht="43.5" customHeight="1" x14ac:dyDescent="0.4">
      <c r="A41" s="60"/>
      <c r="B41" s="70" t="s">
        <v>13</v>
      </c>
      <c r="C41" s="17"/>
      <c r="D41" s="17"/>
      <c r="E41" s="17"/>
      <c r="F41" s="23"/>
      <c r="G41" s="30"/>
      <c r="H41" s="63"/>
      <c r="I41" s="30"/>
      <c r="J41" s="17"/>
      <c r="K41" s="184"/>
      <c r="L41" s="107"/>
      <c r="M41" s="107"/>
      <c r="N41" s="125">
        <f>D41-I41</f>
        <v>0</v>
      </c>
    </row>
    <row r="42" spans="1:14" ht="43.5" customHeight="1" x14ac:dyDescent="0.4">
      <c r="A42" s="60"/>
      <c r="B42" s="70" t="s">
        <v>5</v>
      </c>
      <c r="C42" s="17"/>
      <c r="D42" s="17"/>
      <c r="E42" s="17"/>
      <c r="F42" s="19"/>
      <c r="G42" s="30"/>
      <c r="H42" s="31"/>
      <c r="I42" s="30"/>
      <c r="J42" s="17"/>
      <c r="K42" s="184"/>
      <c r="L42" s="107"/>
      <c r="M42" s="107"/>
      <c r="N42" s="125">
        <f>D42-I42</f>
        <v>0</v>
      </c>
    </row>
    <row r="43" spans="1:14" s="48" customFormat="1" ht="382.5" customHeight="1" x14ac:dyDescent="0.25">
      <c r="A43" s="77" t="s">
        <v>10</v>
      </c>
      <c r="B43" s="73" t="s">
        <v>99</v>
      </c>
      <c r="C43" s="16">
        <f>C44+C45+C46+C47</f>
        <v>202926.76</v>
      </c>
      <c r="D43" s="16">
        <f>D44+D45+D46+D47</f>
        <v>265118.76</v>
      </c>
      <c r="E43" s="16">
        <f>E44+E45+E46+E47+E48</f>
        <v>65426.95</v>
      </c>
      <c r="F43" s="18">
        <f>E43/D43</f>
        <v>0.25</v>
      </c>
      <c r="G43" s="134">
        <f>SUM(G44:G48)</f>
        <v>65426.96</v>
      </c>
      <c r="H43" s="29">
        <f>G43/D43</f>
        <v>0.25</v>
      </c>
      <c r="I43" s="134">
        <f>I44+I45+I46+I47</f>
        <v>265118.76</v>
      </c>
      <c r="J43" s="16">
        <f>D43-I43</f>
        <v>0</v>
      </c>
      <c r="K43" s="183" t="s">
        <v>106</v>
      </c>
      <c r="L43" s="107"/>
      <c r="M43" s="107"/>
      <c r="N43" s="125">
        <f>D43-I43</f>
        <v>0</v>
      </c>
    </row>
    <row r="44" spans="1:14" s="46" customFormat="1" ht="47.25" customHeight="1" x14ac:dyDescent="0.25">
      <c r="A44" s="64"/>
      <c r="B44" s="133" t="s">
        <v>4</v>
      </c>
      <c r="C44" s="17"/>
      <c r="D44" s="17"/>
      <c r="E44" s="30"/>
      <c r="F44" s="31"/>
      <c r="G44" s="30"/>
      <c r="H44" s="29"/>
      <c r="I44" s="17"/>
      <c r="J44" s="74">
        <f>D44-I44</f>
        <v>0</v>
      </c>
      <c r="K44" s="183"/>
      <c r="L44" s="107"/>
      <c r="M44" s="107"/>
      <c r="N44" s="125">
        <f>D44-I44</f>
        <v>0</v>
      </c>
    </row>
    <row r="45" spans="1:14" s="46" customFormat="1" ht="48.75" customHeight="1" x14ac:dyDescent="0.25">
      <c r="A45" s="64"/>
      <c r="B45" s="133" t="s">
        <v>63</v>
      </c>
      <c r="C45" s="17">
        <f>5894+183432.7</f>
        <v>189326.7</v>
      </c>
      <c r="D45" s="17">
        <f>5894+245624.7</f>
        <v>251518.7</v>
      </c>
      <c r="E45" s="30">
        <f>61523.41+559.14</f>
        <v>62082.55</v>
      </c>
      <c r="F45" s="31">
        <f>E45/D45</f>
        <v>0.25</v>
      </c>
      <c r="G45" s="80">
        <f>61523.41+559.15</f>
        <v>62082.559999999998</v>
      </c>
      <c r="H45" s="99">
        <f t="shared" ref="H45:H46" si="19">G45/D45</f>
        <v>0.25</v>
      </c>
      <c r="I45" s="17">
        <f>245624.7+5894</f>
        <v>251518.7</v>
      </c>
      <c r="J45" s="38">
        <f>D45-I45</f>
        <v>0</v>
      </c>
      <c r="K45" s="183"/>
      <c r="L45" s="107"/>
      <c r="M45" s="107"/>
      <c r="N45" s="125">
        <f>D45-I45</f>
        <v>0</v>
      </c>
    </row>
    <row r="46" spans="1:14" s="46" customFormat="1" ht="57.75" customHeight="1" x14ac:dyDescent="0.25">
      <c r="A46" s="64"/>
      <c r="B46" s="133" t="s">
        <v>11</v>
      </c>
      <c r="C46" s="30">
        <f>12927.61+666.45+6</f>
        <v>13600.06</v>
      </c>
      <c r="D46" s="30">
        <f>12927.61+666.45+6</f>
        <v>13600.06</v>
      </c>
      <c r="E46" s="30">
        <f>3238.07+106.33</f>
        <v>3344.4</v>
      </c>
      <c r="F46" s="31">
        <f>E46/D46</f>
        <v>0.25</v>
      </c>
      <c r="G46" s="30">
        <f>3238.07+106.33</f>
        <v>3344.4</v>
      </c>
      <c r="H46" s="99">
        <f t="shared" si="19"/>
        <v>0.25</v>
      </c>
      <c r="I46" s="17">
        <f>12927.61+666.45+6</f>
        <v>13600.06</v>
      </c>
      <c r="J46" s="38">
        <f>D46-I46</f>
        <v>0</v>
      </c>
      <c r="K46" s="183"/>
      <c r="L46" s="107"/>
      <c r="M46" s="107"/>
      <c r="N46" s="125">
        <f>D46-I46</f>
        <v>0</v>
      </c>
    </row>
    <row r="47" spans="1:14" s="46" customFormat="1" ht="48.75" customHeight="1" x14ac:dyDescent="0.25">
      <c r="A47" s="64"/>
      <c r="B47" s="133" t="s">
        <v>13</v>
      </c>
      <c r="C47" s="17">
        <v>0</v>
      </c>
      <c r="D47" s="17">
        <v>0</v>
      </c>
      <c r="E47" s="30"/>
      <c r="F47" s="31">
        <v>0</v>
      </c>
      <c r="G47" s="79"/>
      <c r="H47" s="31"/>
      <c r="I47" s="17">
        <v>0</v>
      </c>
      <c r="J47" s="16">
        <f>D47-I47</f>
        <v>0</v>
      </c>
      <c r="K47" s="183"/>
      <c r="L47" s="107"/>
      <c r="M47" s="107"/>
      <c r="N47" s="125">
        <f>D47-I47</f>
        <v>0</v>
      </c>
    </row>
    <row r="48" spans="1:14" s="46" customFormat="1" ht="29.25" customHeight="1" x14ac:dyDescent="0.25">
      <c r="A48" s="64"/>
      <c r="B48" s="133" t="s">
        <v>5</v>
      </c>
      <c r="C48" s="17"/>
      <c r="D48" s="17"/>
      <c r="E48" s="30"/>
      <c r="F48" s="31"/>
      <c r="G48" s="30"/>
      <c r="H48" s="31"/>
      <c r="I48" s="17"/>
      <c r="J48" s="19"/>
      <c r="K48" s="183"/>
      <c r="L48" s="107"/>
      <c r="M48" s="107"/>
      <c r="N48" s="125">
        <f>D48-I48</f>
        <v>0</v>
      </c>
    </row>
    <row r="49" spans="1:14" s="46" customFormat="1" ht="244.5" customHeight="1" x14ac:dyDescent="0.25">
      <c r="A49" s="163" t="s">
        <v>36</v>
      </c>
      <c r="B49" s="73" t="s">
        <v>88</v>
      </c>
      <c r="C49" s="16">
        <f>C50+C51+C52+C53</f>
        <v>9053.9</v>
      </c>
      <c r="D49" s="16">
        <f t="shared" ref="D49:E49" si="20">D50+D51+D52+D53</f>
        <v>8481.23</v>
      </c>
      <c r="E49" s="16">
        <f t="shared" si="20"/>
        <v>2021.7</v>
      </c>
      <c r="F49" s="42">
        <f t="shared" ref="F49:F51" si="21">E49/D49</f>
        <v>0.24</v>
      </c>
      <c r="G49" s="16">
        <f>G50+G51+G52+G53</f>
        <v>1909.61</v>
      </c>
      <c r="H49" s="42">
        <f t="shared" ref="H49:H51" si="22">G49/D49</f>
        <v>0.23</v>
      </c>
      <c r="I49" s="16">
        <f>I50+I51+I52+I53</f>
        <v>8481.23</v>
      </c>
      <c r="J49" s="16">
        <f>D49-I49</f>
        <v>0</v>
      </c>
      <c r="K49" s="197" t="s">
        <v>104</v>
      </c>
      <c r="L49" s="107"/>
      <c r="M49" s="107"/>
      <c r="N49" s="125">
        <f>D49-I49</f>
        <v>0</v>
      </c>
    </row>
    <row r="50" spans="1:14" s="46" customFormat="1" ht="36.75" customHeight="1" x14ac:dyDescent="0.25">
      <c r="A50" s="60"/>
      <c r="B50" s="70" t="s">
        <v>4</v>
      </c>
      <c r="C50" s="16"/>
      <c r="D50" s="16"/>
      <c r="E50" s="16"/>
      <c r="F50" s="18"/>
      <c r="G50" s="16"/>
      <c r="H50" s="18"/>
      <c r="I50" s="16"/>
      <c r="J50" s="16">
        <f>D50-I50</f>
        <v>0</v>
      </c>
      <c r="K50" s="197"/>
      <c r="L50" s="107"/>
      <c r="M50" s="107"/>
      <c r="N50" s="125">
        <f>D50-I50</f>
        <v>0</v>
      </c>
    </row>
    <row r="51" spans="1:14" s="46" customFormat="1" ht="36.75" customHeight="1" x14ac:dyDescent="0.25">
      <c r="A51" s="60"/>
      <c r="B51" s="70" t="s">
        <v>16</v>
      </c>
      <c r="C51" s="38">
        <v>9053.9</v>
      </c>
      <c r="D51" s="38">
        <v>8481.23</v>
      </c>
      <c r="E51" s="38">
        <v>2021.7</v>
      </c>
      <c r="F51" s="39">
        <f t="shared" si="21"/>
        <v>0.24</v>
      </c>
      <c r="G51" s="38">
        <v>1909.61</v>
      </c>
      <c r="H51" s="39">
        <f t="shared" si="22"/>
        <v>0.23</v>
      </c>
      <c r="I51" s="38">
        <f>8148.1+260.44+72.69</f>
        <v>8481.23</v>
      </c>
      <c r="J51" s="38">
        <f>D51-I51</f>
        <v>0</v>
      </c>
      <c r="K51" s="197"/>
      <c r="L51" s="107"/>
      <c r="M51" s="107"/>
      <c r="N51" s="125">
        <f>D51-I51</f>
        <v>0</v>
      </c>
    </row>
    <row r="52" spans="1:14" s="46" customFormat="1" ht="36.75" customHeight="1" x14ac:dyDescent="0.25">
      <c r="A52" s="60"/>
      <c r="B52" s="70" t="s">
        <v>11</v>
      </c>
      <c r="C52" s="16"/>
      <c r="D52" s="16"/>
      <c r="E52" s="16"/>
      <c r="F52" s="18"/>
      <c r="G52" s="16"/>
      <c r="H52" s="18"/>
      <c r="I52" s="15"/>
      <c r="J52" s="16"/>
      <c r="K52" s="197"/>
      <c r="L52" s="107"/>
      <c r="M52" s="107"/>
      <c r="N52" s="125">
        <f>D52-I52</f>
        <v>0</v>
      </c>
    </row>
    <row r="53" spans="1:14" s="46" customFormat="1" ht="36.75" customHeight="1" x14ac:dyDescent="0.25">
      <c r="A53" s="60"/>
      <c r="B53" s="70" t="s">
        <v>13</v>
      </c>
      <c r="C53" s="16"/>
      <c r="D53" s="16"/>
      <c r="E53" s="16"/>
      <c r="F53" s="18"/>
      <c r="G53" s="16"/>
      <c r="H53" s="18"/>
      <c r="I53" s="16"/>
      <c r="J53" s="16"/>
      <c r="K53" s="197"/>
      <c r="L53" s="107"/>
      <c r="M53" s="107"/>
      <c r="N53" s="125">
        <f>D53-I53</f>
        <v>0</v>
      </c>
    </row>
    <row r="54" spans="1:14" s="46" customFormat="1" ht="36.75" customHeight="1" x14ac:dyDescent="0.25">
      <c r="A54" s="60"/>
      <c r="B54" s="70" t="s">
        <v>5</v>
      </c>
      <c r="C54" s="17"/>
      <c r="D54" s="17"/>
      <c r="E54" s="17"/>
      <c r="F54" s="19"/>
      <c r="G54" s="17"/>
      <c r="H54" s="19"/>
      <c r="I54" s="17"/>
      <c r="J54" s="16">
        <f>D54-I54</f>
        <v>0</v>
      </c>
      <c r="K54" s="197"/>
      <c r="L54" s="107"/>
      <c r="M54" s="107"/>
      <c r="N54" s="125">
        <f>D54-I54</f>
        <v>0</v>
      </c>
    </row>
    <row r="55" spans="1:14" s="49" customFormat="1" ht="312" customHeight="1" x14ac:dyDescent="0.25">
      <c r="A55" s="103" t="s">
        <v>17</v>
      </c>
      <c r="B55" s="135" t="s">
        <v>91</v>
      </c>
      <c r="C55" s="78">
        <f>C56+C57+C58+C59+C60</f>
        <v>3031</v>
      </c>
      <c r="D55" s="78">
        <f>D56+D57+D58+D59+D60</f>
        <v>3031</v>
      </c>
      <c r="E55" s="78">
        <f t="shared" ref="E55" si="23">E56+E57+E58+E59+E60</f>
        <v>2232.7800000000002</v>
      </c>
      <c r="F55" s="136">
        <f>E55/D55</f>
        <v>0.74</v>
      </c>
      <c r="G55" s="78">
        <f>G56+G57+G58+G59+G60</f>
        <v>1235.78</v>
      </c>
      <c r="H55" s="136">
        <f>G55/D55</f>
        <v>0.41</v>
      </c>
      <c r="I55" s="78">
        <f>I56+I57+I58+I59+I60</f>
        <v>3008.4</v>
      </c>
      <c r="J55" s="15">
        <f>J56+J57+J58+J59+J60</f>
        <v>22.6</v>
      </c>
      <c r="K55" s="198" t="s">
        <v>114</v>
      </c>
      <c r="L55" s="107"/>
      <c r="M55" s="107"/>
      <c r="N55" s="125">
        <f>D55-I55</f>
        <v>22.6</v>
      </c>
    </row>
    <row r="56" spans="1:14" s="46" customFormat="1" ht="43.5" customHeight="1" x14ac:dyDescent="0.25">
      <c r="A56" s="77"/>
      <c r="B56" s="127" t="s">
        <v>4</v>
      </c>
      <c r="C56" s="43">
        <v>0</v>
      </c>
      <c r="D56" s="43">
        <v>0</v>
      </c>
      <c r="E56" s="43">
        <v>0</v>
      </c>
      <c r="F56" s="138" t="e">
        <f t="shared" ref="F56:F58" si="24">E56/D56</f>
        <v>#DIV/0!</v>
      </c>
      <c r="G56" s="139">
        <v>0</v>
      </c>
      <c r="H56" s="138" t="e">
        <f>G56/D56</f>
        <v>#DIV/0!</v>
      </c>
      <c r="I56" s="43">
        <v>0</v>
      </c>
      <c r="J56" s="94">
        <f>D56-I56</f>
        <v>0</v>
      </c>
      <c r="K56" s="198"/>
      <c r="L56" s="107"/>
      <c r="M56" s="107"/>
      <c r="N56" s="125">
        <f>D56-I56</f>
        <v>0</v>
      </c>
    </row>
    <row r="57" spans="1:14" s="46" customFormat="1" ht="58.5" customHeight="1" x14ac:dyDescent="0.25">
      <c r="A57" s="77"/>
      <c r="B57" s="127" t="s">
        <v>63</v>
      </c>
      <c r="C57" s="43">
        <v>3031</v>
      </c>
      <c r="D57" s="43">
        <v>3031</v>
      </c>
      <c r="E57" s="43">
        <f>997+1235.781</f>
        <v>2232.7800000000002</v>
      </c>
      <c r="F57" s="111">
        <f t="shared" si="24"/>
        <v>0.74</v>
      </c>
      <c r="G57" s="43">
        <v>1235.78</v>
      </c>
      <c r="H57" s="111">
        <f t="shared" ref="H57:H58" si="25">G57/D57</f>
        <v>0.41</v>
      </c>
      <c r="I57" s="43">
        <f>997+2011.4</f>
        <v>3008.4</v>
      </c>
      <c r="J57" s="137">
        <f>D57-I57</f>
        <v>22.6</v>
      </c>
      <c r="K57" s="198"/>
      <c r="L57" s="107"/>
      <c r="M57" s="107"/>
      <c r="N57" s="125">
        <f>D57-I57</f>
        <v>22.6</v>
      </c>
    </row>
    <row r="58" spans="1:14" s="46" customFormat="1" ht="54.75" customHeight="1" x14ac:dyDescent="0.25">
      <c r="A58" s="77"/>
      <c r="B58" s="127" t="s">
        <v>11</v>
      </c>
      <c r="C58" s="43">
        <v>0</v>
      </c>
      <c r="D58" s="43">
        <v>0</v>
      </c>
      <c r="E58" s="43">
        <f>G58</f>
        <v>0</v>
      </c>
      <c r="F58" s="138" t="e">
        <f t="shared" si="24"/>
        <v>#DIV/0!</v>
      </c>
      <c r="G58" s="139">
        <v>0</v>
      </c>
      <c r="H58" s="138" t="e">
        <f t="shared" si="25"/>
        <v>#DIV/0!</v>
      </c>
      <c r="I58" s="43">
        <v>0</v>
      </c>
      <c r="J58" s="137">
        <f>D58-I58</f>
        <v>0</v>
      </c>
      <c r="K58" s="198"/>
      <c r="L58" s="107"/>
      <c r="M58" s="107"/>
      <c r="N58" s="125">
        <f>D58-I58</f>
        <v>0</v>
      </c>
    </row>
    <row r="59" spans="1:14" s="46" customFormat="1" ht="54.75" customHeight="1" x14ac:dyDescent="0.25">
      <c r="A59" s="77"/>
      <c r="B59" s="127" t="s">
        <v>13</v>
      </c>
      <c r="C59" s="43"/>
      <c r="D59" s="43"/>
      <c r="E59" s="43"/>
      <c r="F59" s="128"/>
      <c r="G59" s="43"/>
      <c r="H59" s="128"/>
      <c r="I59" s="43"/>
      <c r="J59" s="43"/>
      <c r="K59" s="198"/>
      <c r="L59" s="107"/>
      <c r="M59" s="107"/>
      <c r="N59" s="125">
        <f>D59-I59</f>
        <v>0</v>
      </c>
    </row>
    <row r="60" spans="1:14" s="46" customFormat="1" ht="53.25" customHeight="1" x14ac:dyDescent="0.25">
      <c r="A60" s="77"/>
      <c r="B60" s="70" t="s">
        <v>5</v>
      </c>
      <c r="C60" s="17"/>
      <c r="D60" s="17"/>
      <c r="E60" s="17"/>
      <c r="F60" s="19"/>
      <c r="G60" s="17"/>
      <c r="H60" s="19"/>
      <c r="I60" s="17"/>
      <c r="J60" s="17"/>
      <c r="K60" s="198"/>
      <c r="L60" s="107"/>
      <c r="M60" s="107"/>
      <c r="N60" s="125">
        <f>D60-I60</f>
        <v>0</v>
      </c>
    </row>
    <row r="61" spans="1:14" s="46" customFormat="1" ht="101.25" customHeight="1" outlineLevel="1" x14ac:dyDescent="0.25">
      <c r="A61" s="77" t="s">
        <v>18</v>
      </c>
      <c r="B61" s="73" t="s">
        <v>76</v>
      </c>
      <c r="C61" s="24"/>
      <c r="D61" s="24"/>
      <c r="E61" s="27"/>
      <c r="F61" s="25"/>
      <c r="G61" s="24"/>
      <c r="H61" s="25"/>
      <c r="I61" s="25"/>
      <c r="J61" s="18"/>
      <c r="K61" s="149" t="s">
        <v>40</v>
      </c>
      <c r="L61" s="107"/>
      <c r="M61" s="107"/>
      <c r="N61" s="125">
        <f>D61-I61</f>
        <v>0</v>
      </c>
    </row>
    <row r="62" spans="1:14" s="50" customFormat="1" ht="81.75" customHeight="1" x14ac:dyDescent="0.25">
      <c r="A62" s="77" t="s">
        <v>19</v>
      </c>
      <c r="B62" s="73" t="s">
        <v>77</v>
      </c>
      <c r="C62" s="24"/>
      <c r="D62" s="24"/>
      <c r="E62" s="27"/>
      <c r="F62" s="25"/>
      <c r="G62" s="24"/>
      <c r="H62" s="25"/>
      <c r="I62" s="25"/>
      <c r="J62" s="18"/>
      <c r="K62" s="149" t="s">
        <v>40</v>
      </c>
      <c r="L62" s="107"/>
      <c r="M62" s="107"/>
      <c r="N62" s="125">
        <f>D62-I62</f>
        <v>0</v>
      </c>
    </row>
    <row r="63" spans="1:14" s="51" customFormat="1" ht="100.5" customHeight="1" x14ac:dyDescent="0.25">
      <c r="A63" s="168" t="s">
        <v>20</v>
      </c>
      <c r="B63" s="169" t="s">
        <v>92</v>
      </c>
      <c r="C63" s="167">
        <f>SUM(C64:C67)</f>
        <v>385071.25</v>
      </c>
      <c r="D63" s="167">
        <f>SUM(D64:D67)</f>
        <v>379030.42</v>
      </c>
      <c r="E63" s="167">
        <f>SUM(E64:E67)</f>
        <v>226256.76</v>
      </c>
      <c r="F63" s="167">
        <f>E63/D63</f>
        <v>0.6</v>
      </c>
      <c r="G63" s="167">
        <f t="shared" ref="G63" si="26">SUM(G64:G68)</f>
        <v>218756.74</v>
      </c>
      <c r="H63" s="136">
        <f>G63/D63</f>
        <v>0.57999999999999996</v>
      </c>
      <c r="I63" s="167">
        <f>SUM(I64:I67)</f>
        <v>379030.42</v>
      </c>
      <c r="J63" s="167">
        <f>SUM(J64:J68)</f>
        <v>0</v>
      </c>
      <c r="K63" s="195"/>
      <c r="L63" s="107"/>
      <c r="M63" s="107"/>
      <c r="N63" s="125">
        <f>D63-I63</f>
        <v>0</v>
      </c>
    </row>
    <row r="64" spans="1:14" s="52" customFormat="1" ht="30.75" customHeight="1" x14ac:dyDescent="0.25">
      <c r="A64" s="60"/>
      <c r="B64" s="115" t="s">
        <v>4</v>
      </c>
      <c r="C64" s="43">
        <f>C70+C94</f>
        <v>26784.240000000002</v>
      </c>
      <c r="D64" s="43">
        <f t="shared" ref="C64:E68" si="27">D70+D94</f>
        <v>20743.41</v>
      </c>
      <c r="E64" s="43">
        <f t="shared" si="27"/>
        <v>6101.71</v>
      </c>
      <c r="F64" s="23">
        <f t="shared" ref="F64:F66" si="28">E64/D64</f>
        <v>0.29399999999999998</v>
      </c>
      <c r="G64" s="17">
        <f>G70+G94</f>
        <v>0</v>
      </c>
      <c r="H64" s="23">
        <f t="shared" ref="H64:H66" si="29">G64/D64</f>
        <v>0</v>
      </c>
      <c r="I64" s="17">
        <f>I70+I94</f>
        <v>20743.41</v>
      </c>
      <c r="J64" s="17">
        <f>J70+J94</f>
        <v>0</v>
      </c>
      <c r="K64" s="199"/>
      <c r="L64" s="107"/>
      <c r="M64" s="107"/>
      <c r="N64" s="125">
        <f>D64-I64</f>
        <v>0</v>
      </c>
    </row>
    <row r="65" spans="1:14" s="52" customFormat="1" ht="30.75" customHeight="1" x14ac:dyDescent="0.25">
      <c r="A65" s="60"/>
      <c r="B65" s="115" t="s">
        <v>41</v>
      </c>
      <c r="C65" s="43">
        <f>C71+C95</f>
        <v>307703.62</v>
      </c>
      <c r="D65" s="43">
        <f t="shared" si="27"/>
        <v>307703.62</v>
      </c>
      <c r="E65" s="43">
        <f t="shared" si="27"/>
        <v>196091.81</v>
      </c>
      <c r="F65" s="23">
        <f t="shared" si="28"/>
        <v>0.63700000000000001</v>
      </c>
      <c r="G65" s="17">
        <f>G71+G95</f>
        <v>194693.5</v>
      </c>
      <c r="H65" s="23">
        <f t="shared" si="29"/>
        <v>0.63300000000000001</v>
      </c>
      <c r="I65" s="17">
        <f>I71+I95</f>
        <v>307703.62</v>
      </c>
      <c r="J65" s="17">
        <f>D65-I65</f>
        <v>0</v>
      </c>
      <c r="K65" s="199"/>
      <c r="L65" s="107"/>
      <c r="M65" s="107"/>
      <c r="N65" s="125">
        <f>D65-I65</f>
        <v>0</v>
      </c>
    </row>
    <row r="66" spans="1:14" s="52" customFormat="1" ht="30.75" customHeight="1" x14ac:dyDescent="0.25">
      <c r="A66" s="60"/>
      <c r="B66" s="115" t="s">
        <v>11</v>
      </c>
      <c r="C66" s="17">
        <f t="shared" si="27"/>
        <v>50583.39</v>
      </c>
      <c r="D66" s="17">
        <f t="shared" si="27"/>
        <v>50583.39</v>
      </c>
      <c r="E66" s="17">
        <f t="shared" si="27"/>
        <v>24063.24</v>
      </c>
      <c r="F66" s="23">
        <f t="shared" si="28"/>
        <v>0.47599999999999998</v>
      </c>
      <c r="G66" s="30">
        <f>G72+G96</f>
        <v>24063.24</v>
      </c>
      <c r="H66" s="23">
        <f t="shared" si="29"/>
        <v>0.47599999999999998</v>
      </c>
      <c r="I66" s="17">
        <f>I72+I96</f>
        <v>50583.39</v>
      </c>
      <c r="J66" s="17">
        <f>J72+J96</f>
        <v>0</v>
      </c>
      <c r="K66" s="199"/>
      <c r="L66" s="107"/>
      <c r="M66" s="107"/>
      <c r="N66" s="125">
        <f>D66-I66</f>
        <v>0</v>
      </c>
    </row>
    <row r="67" spans="1:14" s="52" customFormat="1" ht="30.75" customHeight="1" x14ac:dyDescent="0.25">
      <c r="A67" s="59"/>
      <c r="B67" s="116" t="s">
        <v>13</v>
      </c>
      <c r="C67" s="30">
        <f t="shared" si="27"/>
        <v>0</v>
      </c>
      <c r="D67" s="30">
        <f t="shared" si="27"/>
        <v>0</v>
      </c>
      <c r="E67" s="30">
        <f t="shared" si="27"/>
        <v>0</v>
      </c>
      <c r="F67" s="63">
        <v>0</v>
      </c>
      <c r="G67" s="30">
        <f>G76+G97</f>
        <v>0</v>
      </c>
      <c r="H67" s="63">
        <v>0</v>
      </c>
      <c r="I67" s="30">
        <f>I73+I97</f>
        <v>0</v>
      </c>
      <c r="J67" s="30">
        <f>J73+J97</f>
        <v>0</v>
      </c>
      <c r="K67" s="199"/>
      <c r="L67" s="107"/>
      <c r="M67" s="107"/>
      <c r="N67" s="125">
        <f>D67-I67</f>
        <v>0</v>
      </c>
    </row>
    <row r="68" spans="1:14" s="52" customFormat="1" ht="30.75" customHeight="1" collapsed="1" x14ac:dyDescent="0.25">
      <c r="A68" s="59"/>
      <c r="B68" s="116" t="s">
        <v>5</v>
      </c>
      <c r="C68" s="30">
        <f t="shared" si="27"/>
        <v>0</v>
      </c>
      <c r="D68" s="30">
        <f t="shared" si="27"/>
        <v>0</v>
      </c>
      <c r="E68" s="30">
        <f t="shared" si="27"/>
        <v>0</v>
      </c>
      <c r="F68" s="63"/>
      <c r="G68" s="30"/>
      <c r="H68" s="63"/>
      <c r="I68" s="30">
        <f>I74+I98</f>
        <v>0</v>
      </c>
      <c r="J68" s="63"/>
      <c r="K68" s="196"/>
      <c r="L68" s="107"/>
      <c r="M68" s="107"/>
      <c r="N68" s="125">
        <f>D68-I68</f>
        <v>0</v>
      </c>
    </row>
    <row r="69" spans="1:14" s="51" customFormat="1" ht="59.25" customHeight="1" x14ac:dyDescent="0.25">
      <c r="A69" s="89" t="s">
        <v>49</v>
      </c>
      <c r="B69" s="86" t="s">
        <v>58</v>
      </c>
      <c r="C69" s="81">
        <f>SUM(C70:C74)</f>
        <v>349514.14</v>
      </c>
      <c r="D69" s="81">
        <f>SUM(D70:D74)</f>
        <v>349514.14</v>
      </c>
      <c r="E69" s="81">
        <f>SUM(E70:E74)</f>
        <v>218756.74</v>
      </c>
      <c r="F69" s="120">
        <f>E69/D69</f>
        <v>0.63</v>
      </c>
      <c r="G69" s="81">
        <f>SUM(G70:G74)</f>
        <v>218756.74</v>
      </c>
      <c r="H69" s="82">
        <f>G69/D69</f>
        <v>0.626</v>
      </c>
      <c r="I69" s="81">
        <f>SUM(I70:I74)</f>
        <v>349514.14</v>
      </c>
      <c r="J69" s="81">
        <f>SUM(J71:J74)</f>
        <v>0</v>
      </c>
      <c r="K69" s="243"/>
      <c r="L69" s="107"/>
      <c r="M69" s="112"/>
      <c r="N69" s="125">
        <f>D69-I69</f>
        <v>0</v>
      </c>
    </row>
    <row r="70" spans="1:14" s="52" customFormat="1" ht="30.75" customHeight="1" x14ac:dyDescent="0.25">
      <c r="A70" s="90"/>
      <c r="B70" s="116" t="s">
        <v>4</v>
      </c>
      <c r="C70" s="30">
        <f>C82+C76</f>
        <v>0</v>
      </c>
      <c r="D70" s="30">
        <f t="shared" ref="D70:E70" si="30">D82+D76</f>
        <v>0</v>
      </c>
      <c r="E70" s="30">
        <f t="shared" si="30"/>
        <v>0</v>
      </c>
      <c r="F70" s="31"/>
      <c r="G70" s="30"/>
      <c r="H70" s="30"/>
      <c r="I70" s="30">
        <f t="shared" ref="I70:I72" si="31">I82+I76</f>
        <v>0</v>
      </c>
      <c r="J70" s="30">
        <f>D70-I70</f>
        <v>0</v>
      </c>
      <c r="K70" s="244"/>
      <c r="L70" s="107"/>
      <c r="M70" s="107"/>
      <c r="N70" s="125">
        <f>D70-I70</f>
        <v>0</v>
      </c>
    </row>
    <row r="71" spans="1:14" s="52" customFormat="1" ht="30.75" customHeight="1" x14ac:dyDescent="0.25">
      <c r="A71" s="90"/>
      <c r="B71" s="116" t="s">
        <v>62</v>
      </c>
      <c r="C71" s="30">
        <f>C83+C77</f>
        <v>299299.40000000002</v>
      </c>
      <c r="D71" s="30">
        <f t="shared" ref="D71:E71" si="32">D83+D77</f>
        <v>299299.40000000002</v>
      </c>
      <c r="E71" s="30">
        <f t="shared" si="32"/>
        <v>194693.5</v>
      </c>
      <c r="F71" s="31">
        <f>E71/D71</f>
        <v>0.65</v>
      </c>
      <c r="G71" s="30">
        <f t="shared" ref="G71:G72" si="33">G83+G77</f>
        <v>194693.5</v>
      </c>
      <c r="H71" s="31">
        <f>G71/D71</f>
        <v>0.65</v>
      </c>
      <c r="I71" s="30">
        <f t="shared" si="31"/>
        <v>299299.40000000002</v>
      </c>
      <c r="J71" s="30">
        <f>D71-I71</f>
        <v>0</v>
      </c>
      <c r="K71" s="244"/>
      <c r="L71" s="107"/>
      <c r="M71" s="107"/>
      <c r="N71" s="125">
        <f>D71-I71</f>
        <v>0</v>
      </c>
    </row>
    <row r="72" spans="1:14" s="52" customFormat="1" ht="30.75" customHeight="1" x14ac:dyDescent="0.25">
      <c r="A72" s="90"/>
      <c r="B72" s="116" t="s">
        <v>11</v>
      </c>
      <c r="C72" s="30">
        <f>C84+C78</f>
        <v>50214.74</v>
      </c>
      <c r="D72" s="30">
        <f t="shared" ref="D72:E72" si="34">D84+D78</f>
        <v>50214.74</v>
      </c>
      <c r="E72" s="30">
        <f t="shared" si="34"/>
        <v>24063.24</v>
      </c>
      <c r="F72" s="31">
        <f>E72/D72</f>
        <v>0.48</v>
      </c>
      <c r="G72" s="30">
        <f t="shared" si="33"/>
        <v>24063.24</v>
      </c>
      <c r="H72" s="31">
        <f>G72/D72</f>
        <v>0.48</v>
      </c>
      <c r="I72" s="30">
        <f t="shared" si="31"/>
        <v>50214.74</v>
      </c>
      <c r="J72" s="30">
        <f>D72-I72</f>
        <v>0</v>
      </c>
      <c r="K72" s="244"/>
      <c r="L72" s="107"/>
      <c r="M72" s="107"/>
      <c r="N72" s="125">
        <f>D72-I72</f>
        <v>0</v>
      </c>
    </row>
    <row r="73" spans="1:14" s="52" customFormat="1" ht="30.75" customHeight="1" x14ac:dyDescent="0.25">
      <c r="A73" s="90"/>
      <c r="B73" s="116" t="s">
        <v>13</v>
      </c>
      <c r="C73" s="30"/>
      <c r="D73" s="30"/>
      <c r="E73" s="30"/>
      <c r="F73" s="31">
        <v>0</v>
      </c>
      <c r="G73" s="30">
        <f>G85+G79</f>
        <v>0</v>
      </c>
      <c r="H73" s="31">
        <v>0</v>
      </c>
      <c r="I73" s="30">
        <f>I85+I79</f>
        <v>0</v>
      </c>
      <c r="J73" s="30">
        <v>0</v>
      </c>
      <c r="K73" s="244"/>
      <c r="L73" s="107"/>
      <c r="M73" s="107"/>
      <c r="N73" s="125">
        <f>D73-I73</f>
        <v>0</v>
      </c>
    </row>
    <row r="74" spans="1:14" s="52" customFormat="1" ht="30.75" customHeight="1" x14ac:dyDescent="0.25">
      <c r="A74" s="90"/>
      <c r="B74" s="116" t="s">
        <v>5</v>
      </c>
      <c r="C74" s="30">
        <f>C80+C86</f>
        <v>0</v>
      </c>
      <c r="D74" s="30">
        <f t="shared" ref="D74:J74" si="35">D80+D86</f>
        <v>0</v>
      </c>
      <c r="E74" s="30">
        <f t="shared" si="35"/>
        <v>0</v>
      </c>
      <c r="F74" s="30"/>
      <c r="G74" s="30">
        <f t="shared" si="35"/>
        <v>0</v>
      </c>
      <c r="H74" s="30"/>
      <c r="I74" s="30">
        <f t="shared" si="35"/>
        <v>0</v>
      </c>
      <c r="J74" s="30">
        <f t="shared" si="35"/>
        <v>0</v>
      </c>
      <c r="K74" s="245"/>
      <c r="L74" s="107"/>
      <c r="M74" s="107"/>
      <c r="N74" s="125">
        <f>D74-I74</f>
        <v>0</v>
      </c>
    </row>
    <row r="75" spans="1:14" s="40" customFormat="1" ht="133.5" customHeight="1" x14ac:dyDescent="0.25">
      <c r="A75" s="91" t="s">
        <v>50</v>
      </c>
      <c r="B75" s="121" t="s">
        <v>42</v>
      </c>
      <c r="C75" s="122">
        <f>SUM(C76:C80)</f>
        <v>218756.74</v>
      </c>
      <c r="D75" s="122">
        <f>SUM(D76:D80)</f>
        <v>218756.74</v>
      </c>
      <c r="E75" s="122">
        <f>SUM(E76:E80)</f>
        <v>218756.74</v>
      </c>
      <c r="F75" s="123">
        <f>E75/D75</f>
        <v>1</v>
      </c>
      <c r="G75" s="122">
        <f>SUM(G76:G80)</f>
        <v>218756.74</v>
      </c>
      <c r="H75" s="123">
        <f>G75/D75</f>
        <v>1</v>
      </c>
      <c r="I75" s="122">
        <f>SUM(I76:I80)</f>
        <v>218756.74</v>
      </c>
      <c r="J75" s="124">
        <f>J76+J77+J78+J79+J80</f>
        <v>0</v>
      </c>
      <c r="K75" s="240" t="s">
        <v>95</v>
      </c>
      <c r="L75" s="107"/>
      <c r="M75" s="113"/>
      <c r="N75" s="125">
        <f>D75-I75</f>
        <v>0</v>
      </c>
    </row>
    <row r="76" spans="1:14" s="41" customFormat="1" ht="30.75" customHeight="1" x14ac:dyDescent="0.25">
      <c r="A76" s="91"/>
      <c r="B76" s="87" t="s">
        <v>4</v>
      </c>
      <c r="C76" s="44"/>
      <c r="D76" s="78"/>
      <c r="E76" s="44"/>
      <c r="F76" s="83"/>
      <c r="G76" s="44"/>
      <c r="H76" s="83"/>
      <c r="I76" s="44"/>
      <c r="J76" s="44">
        <f>D76-I76</f>
        <v>0</v>
      </c>
      <c r="K76" s="241"/>
      <c r="L76" s="107"/>
      <c r="M76" s="114"/>
      <c r="N76" s="125">
        <f>D76-I76</f>
        <v>0</v>
      </c>
    </row>
    <row r="77" spans="1:14" s="41" customFormat="1" ht="30.75" customHeight="1" x14ac:dyDescent="0.25">
      <c r="A77" s="91"/>
      <c r="B77" s="87" t="s">
        <v>62</v>
      </c>
      <c r="C77" s="44">
        <v>194693.5</v>
      </c>
      <c r="D77" s="44">
        <v>194693.5</v>
      </c>
      <c r="E77" s="44">
        <v>194693.5</v>
      </c>
      <c r="F77" s="83">
        <f>E77/D77</f>
        <v>1</v>
      </c>
      <c r="G77" s="44">
        <v>194693.5</v>
      </c>
      <c r="H77" s="83">
        <f>G77/D77</f>
        <v>1</v>
      </c>
      <c r="I77" s="44">
        <v>194693.5</v>
      </c>
      <c r="J77" s="44">
        <f>D77-I77</f>
        <v>0</v>
      </c>
      <c r="K77" s="241"/>
      <c r="L77" s="107"/>
      <c r="M77" s="114"/>
      <c r="N77" s="125">
        <f>D77-I77</f>
        <v>0</v>
      </c>
    </row>
    <row r="78" spans="1:14" s="41" customFormat="1" ht="30.75" customHeight="1" x14ac:dyDescent="0.25">
      <c r="A78" s="91"/>
      <c r="B78" s="87" t="s">
        <v>43</v>
      </c>
      <c r="C78" s="44">
        <v>24063.24</v>
      </c>
      <c r="D78" s="44">
        <v>24063.24</v>
      </c>
      <c r="E78" s="44">
        <v>24063.24</v>
      </c>
      <c r="F78" s="83">
        <f>E78/D78</f>
        <v>1</v>
      </c>
      <c r="G78" s="44">
        <v>24063.24</v>
      </c>
      <c r="H78" s="83">
        <f>G78/D78</f>
        <v>1</v>
      </c>
      <c r="I78" s="44">
        <v>24063.24</v>
      </c>
      <c r="J78" s="44">
        <f>D78-I78</f>
        <v>0</v>
      </c>
      <c r="K78" s="241"/>
      <c r="L78" s="107"/>
      <c r="M78" s="114"/>
      <c r="N78" s="125">
        <f>D78-I78</f>
        <v>0</v>
      </c>
    </row>
    <row r="79" spans="1:14" s="41" customFormat="1" ht="30.75" customHeight="1" x14ac:dyDescent="0.25">
      <c r="A79" s="91"/>
      <c r="B79" s="87" t="s">
        <v>13</v>
      </c>
      <c r="C79" s="44"/>
      <c r="D79" s="44"/>
      <c r="E79" s="44"/>
      <c r="F79" s="83"/>
      <c r="G79" s="44"/>
      <c r="H79" s="83"/>
      <c r="I79" s="44"/>
      <c r="J79" s="44"/>
      <c r="K79" s="241"/>
      <c r="L79" s="107"/>
      <c r="M79" s="114"/>
      <c r="N79" s="125">
        <f>D79-I79</f>
        <v>0</v>
      </c>
    </row>
    <row r="80" spans="1:14" s="41" customFormat="1" ht="30.75" customHeight="1" x14ac:dyDescent="0.25">
      <c r="A80" s="91"/>
      <c r="B80" s="87" t="s">
        <v>5</v>
      </c>
      <c r="C80" s="44"/>
      <c r="D80" s="78"/>
      <c r="E80" s="44"/>
      <c r="F80" s="83"/>
      <c r="G80" s="44"/>
      <c r="H80" s="83"/>
      <c r="I80" s="44"/>
      <c r="J80" s="44"/>
      <c r="K80" s="242"/>
      <c r="L80" s="107"/>
      <c r="M80" s="114"/>
      <c r="N80" s="125">
        <f>D80-I80</f>
        <v>0</v>
      </c>
    </row>
    <row r="81" spans="1:14" s="51" customFormat="1" ht="81" customHeight="1" x14ac:dyDescent="0.25">
      <c r="A81" s="92" t="s">
        <v>51</v>
      </c>
      <c r="B81" s="88" t="s">
        <v>44</v>
      </c>
      <c r="C81" s="79">
        <f>SUM(C82:C86)</f>
        <v>130757.4</v>
      </c>
      <c r="D81" s="79">
        <f>SUM(D82:D86)</f>
        <v>130757.4</v>
      </c>
      <c r="E81" s="79">
        <f>SUM(E82:E86)</f>
        <v>0</v>
      </c>
      <c r="F81" s="84">
        <f>E81/D81</f>
        <v>0</v>
      </c>
      <c r="G81" s="79">
        <f>SUM(G82:G86)</f>
        <v>0</v>
      </c>
      <c r="H81" s="84">
        <f>G81/D81</f>
        <v>0</v>
      </c>
      <c r="I81" s="79">
        <f>SUM(I82:I86)</f>
        <v>130757.4</v>
      </c>
      <c r="J81" s="81">
        <f>J82+J83+J84+J85+J86</f>
        <v>0</v>
      </c>
      <c r="K81" s="237"/>
      <c r="L81" s="107"/>
      <c r="M81" s="112"/>
      <c r="N81" s="125">
        <f>D81-I81</f>
        <v>0</v>
      </c>
    </row>
    <row r="82" spans="1:14" s="52" customFormat="1" ht="30.75" customHeight="1" x14ac:dyDescent="0.25">
      <c r="A82" s="92"/>
      <c r="B82" s="116" t="s">
        <v>4</v>
      </c>
      <c r="C82" s="30">
        <f>C88</f>
        <v>0</v>
      </c>
      <c r="D82" s="30">
        <f>D88</f>
        <v>0</v>
      </c>
      <c r="E82" s="30">
        <f>E88</f>
        <v>0</v>
      </c>
      <c r="F82" s="31"/>
      <c r="G82" s="30"/>
      <c r="H82" s="31"/>
      <c r="I82" s="30"/>
      <c r="J82" s="30">
        <f>D82-I82</f>
        <v>0</v>
      </c>
      <c r="K82" s="238"/>
      <c r="L82" s="107"/>
      <c r="M82" s="107"/>
      <c r="N82" s="125">
        <f>D82-I82</f>
        <v>0</v>
      </c>
    </row>
    <row r="83" spans="1:14" s="52" customFormat="1" ht="30.75" customHeight="1" x14ac:dyDescent="0.25">
      <c r="A83" s="92"/>
      <c r="B83" s="116" t="s">
        <v>62</v>
      </c>
      <c r="C83" s="44">
        <f t="shared" ref="C83:D86" si="36">C89</f>
        <v>104605.9</v>
      </c>
      <c r="D83" s="44">
        <f t="shared" si="36"/>
        <v>104605.9</v>
      </c>
      <c r="E83" s="30">
        <f xml:space="preserve"> E89</f>
        <v>0</v>
      </c>
      <c r="F83" s="63">
        <f>E83/D83</f>
        <v>0</v>
      </c>
      <c r="G83" s="30">
        <f>E83</f>
        <v>0</v>
      </c>
      <c r="H83" s="63">
        <f>G83/D83</f>
        <v>0</v>
      </c>
      <c r="I83" s="30">
        <f t="shared" ref="I83:I85" si="37">I89</f>
        <v>104605.9</v>
      </c>
      <c r="J83" s="30">
        <f>D83-I83</f>
        <v>0</v>
      </c>
      <c r="K83" s="238"/>
      <c r="L83" s="107"/>
      <c r="M83" s="107"/>
      <c r="N83" s="125">
        <f>D83-I83</f>
        <v>0</v>
      </c>
    </row>
    <row r="84" spans="1:14" s="52" customFormat="1" ht="30.75" customHeight="1" x14ac:dyDescent="0.25">
      <c r="A84" s="92"/>
      <c r="B84" s="116" t="s">
        <v>43</v>
      </c>
      <c r="C84" s="30">
        <f t="shared" si="36"/>
        <v>26151.5</v>
      </c>
      <c r="D84" s="30">
        <f t="shared" si="36"/>
        <v>26151.5</v>
      </c>
      <c r="E84" s="30">
        <f>E90</f>
        <v>0</v>
      </c>
      <c r="F84" s="31">
        <f>E84/D84</f>
        <v>0</v>
      </c>
      <c r="G84" s="30">
        <f>G90</f>
        <v>0</v>
      </c>
      <c r="H84" s="31">
        <f>G84/D84</f>
        <v>0</v>
      </c>
      <c r="I84" s="30">
        <f t="shared" si="37"/>
        <v>26151.5</v>
      </c>
      <c r="J84" s="30">
        <f>D84-I84</f>
        <v>0</v>
      </c>
      <c r="K84" s="238"/>
      <c r="L84" s="107"/>
      <c r="M84" s="107"/>
      <c r="N84" s="125">
        <f>D84-I84</f>
        <v>0</v>
      </c>
    </row>
    <row r="85" spans="1:14" s="52" customFormat="1" ht="30.75" customHeight="1" x14ac:dyDescent="0.25">
      <c r="A85" s="92"/>
      <c r="B85" s="116" t="s">
        <v>13</v>
      </c>
      <c r="C85" s="30">
        <f t="shared" si="36"/>
        <v>0</v>
      </c>
      <c r="D85" s="30">
        <f t="shared" si="36"/>
        <v>0</v>
      </c>
      <c r="E85" s="30">
        <f>E91</f>
        <v>0</v>
      </c>
      <c r="F85" s="31"/>
      <c r="G85" s="30">
        <f>G91</f>
        <v>0</v>
      </c>
      <c r="H85" s="31"/>
      <c r="I85" s="30">
        <f t="shared" si="37"/>
        <v>0</v>
      </c>
      <c r="J85" s="30">
        <f>D85-I85</f>
        <v>0</v>
      </c>
      <c r="K85" s="238"/>
      <c r="L85" s="107"/>
      <c r="M85" s="107"/>
      <c r="N85" s="125">
        <f>D85-I85</f>
        <v>0</v>
      </c>
    </row>
    <row r="86" spans="1:14" s="52" customFormat="1" ht="30.75" customHeight="1" x14ac:dyDescent="0.25">
      <c r="A86" s="92"/>
      <c r="B86" s="116" t="s">
        <v>5</v>
      </c>
      <c r="C86" s="30">
        <f t="shared" si="36"/>
        <v>0</v>
      </c>
      <c r="D86" s="30">
        <f t="shared" si="36"/>
        <v>0</v>
      </c>
      <c r="E86" s="30">
        <f>E92</f>
        <v>0</v>
      </c>
      <c r="F86" s="31"/>
      <c r="G86" s="30"/>
      <c r="H86" s="31"/>
      <c r="I86" s="30"/>
      <c r="J86" s="30"/>
      <c r="K86" s="239"/>
      <c r="L86" s="107"/>
      <c r="M86" s="107"/>
      <c r="N86" s="125">
        <f>D86-I86</f>
        <v>0</v>
      </c>
    </row>
    <row r="87" spans="1:14" s="53" customFormat="1" ht="92.25" customHeight="1" x14ac:dyDescent="0.25">
      <c r="A87" s="89" t="s">
        <v>71</v>
      </c>
      <c r="B87" s="86" t="s">
        <v>70</v>
      </c>
      <c r="C87" s="81">
        <f>SUM(C88:C92)</f>
        <v>130757.4</v>
      </c>
      <c r="D87" s="81">
        <f>SUM(D88:D92)</f>
        <v>130757.4</v>
      </c>
      <c r="E87" s="81">
        <f>SUM(E88:E92)</f>
        <v>0</v>
      </c>
      <c r="F87" s="120">
        <f>E87/D87</f>
        <v>0</v>
      </c>
      <c r="G87" s="81">
        <f>SUM(G88:G92)</f>
        <v>0</v>
      </c>
      <c r="H87" s="120">
        <f>G87/D87</f>
        <v>0</v>
      </c>
      <c r="I87" s="81">
        <f>SUM(I88:I92)</f>
        <v>130757.4</v>
      </c>
      <c r="J87" s="81">
        <f>J88+J89+J90+J91+J92</f>
        <v>0</v>
      </c>
      <c r="K87" s="176" t="s">
        <v>109</v>
      </c>
      <c r="L87" s="107"/>
      <c r="M87" s="112"/>
      <c r="N87" s="125">
        <f>D87-I87</f>
        <v>0</v>
      </c>
    </row>
    <row r="88" spans="1:14" s="52" customFormat="1" ht="30.75" customHeight="1" x14ac:dyDescent="0.25">
      <c r="A88" s="92"/>
      <c r="B88" s="116" t="s">
        <v>4</v>
      </c>
      <c r="C88" s="30"/>
      <c r="D88" s="117"/>
      <c r="E88" s="30"/>
      <c r="F88" s="31"/>
      <c r="G88" s="30"/>
      <c r="H88" s="31"/>
      <c r="I88" s="30"/>
      <c r="J88" s="30">
        <f>D88-I88</f>
        <v>0</v>
      </c>
      <c r="K88" s="177"/>
      <c r="L88" s="107"/>
      <c r="M88" s="107"/>
      <c r="N88" s="125">
        <f>D88-I88</f>
        <v>0</v>
      </c>
    </row>
    <row r="89" spans="1:14" s="52" customFormat="1" ht="30.75" customHeight="1" x14ac:dyDescent="0.25">
      <c r="A89" s="92"/>
      <c r="B89" s="116" t="s">
        <v>62</v>
      </c>
      <c r="C89" s="44">
        <v>104605.9</v>
      </c>
      <c r="D89" s="44">
        <v>104605.9</v>
      </c>
      <c r="E89" s="30">
        <v>0</v>
      </c>
      <c r="F89" s="63">
        <f>E89/D89</f>
        <v>0</v>
      </c>
      <c r="G89" s="30">
        <v>0</v>
      </c>
      <c r="H89" s="63">
        <f>G89/D89</f>
        <v>0</v>
      </c>
      <c r="I89" s="30">
        <v>104605.9</v>
      </c>
      <c r="J89" s="30">
        <f>D89-I89</f>
        <v>0</v>
      </c>
      <c r="K89" s="177"/>
      <c r="L89" s="107"/>
      <c r="M89" s="107"/>
      <c r="N89" s="125">
        <f>D89-I89</f>
        <v>0</v>
      </c>
    </row>
    <row r="90" spans="1:14" s="52" customFormat="1" ht="30.75" customHeight="1" x14ac:dyDescent="0.25">
      <c r="A90" s="92"/>
      <c r="B90" s="116" t="s">
        <v>43</v>
      </c>
      <c r="C90" s="30">
        <v>26151.5</v>
      </c>
      <c r="D90" s="30">
        <v>26151.5</v>
      </c>
      <c r="E90" s="30">
        <v>0</v>
      </c>
      <c r="F90" s="31">
        <f>E90/D90</f>
        <v>0</v>
      </c>
      <c r="G90" s="30">
        <v>0</v>
      </c>
      <c r="H90" s="31">
        <f>G90/D90</f>
        <v>0</v>
      </c>
      <c r="I90" s="30">
        <v>26151.5</v>
      </c>
      <c r="J90" s="30">
        <f>D90-I90</f>
        <v>0</v>
      </c>
      <c r="K90" s="177"/>
      <c r="L90" s="107"/>
      <c r="M90" s="107"/>
      <c r="N90" s="125">
        <f>D90-I90</f>
        <v>0</v>
      </c>
    </row>
    <row r="91" spans="1:14" s="52" customFormat="1" ht="30.75" customHeight="1" x14ac:dyDescent="0.25">
      <c r="A91" s="92"/>
      <c r="B91" s="116" t="s">
        <v>13</v>
      </c>
      <c r="C91" s="30">
        <v>0</v>
      </c>
      <c r="D91" s="30">
        <v>0</v>
      </c>
      <c r="E91" s="30"/>
      <c r="F91" s="31"/>
      <c r="G91" s="30"/>
      <c r="H91" s="31">
        <v>0</v>
      </c>
      <c r="I91" s="30"/>
      <c r="J91" s="30">
        <v>0</v>
      </c>
      <c r="K91" s="177"/>
      <c r="L91" s="107"/>
      <c r="M91" s="107"/>
      <c r="N91" s="125">
        <f>D91-I91</f>
        <v>0</v>
      </c>
    </row>
    <row r="92" spans="1:14" s="52" customFormat="1" ht="30.75" customHeight="1" x14ac:dyDescent="0.25">
      <c r="A92" s="92"/>
      <c r="B92" s="116" t="s">
        <v>5</v>
      </c>
      <c r="C92" s="30"/>
      <c r="D92" s="117"/>
      <c r="E92" s="30"/>
      <c r="F92" s="31"/>
      <c r="G92" s="30"/>
      <c r="H92" s="31"/>
      <c r="I92" s="31"/>
      <c r="J92" s="30"/>
      <c r="K92" s="178"/>
      <c r="L92" s="107"/>
      <c r="M92" s="107"/>
      <c r="N92" s="125">
        <f>D92-I92</f>
        <v>0</v>
      </c>
    </row>
    <row r="93" spans="1:14" s="51" customFormat="1" ht="98.25" customHeight="1" x14ac:dyDescent="0.25">
      <c r="A93" s="89" t="s">
        <v>52</v>
      </c>
      <c r="B93" s="86" t="s">
        <v>59</v>
      </c>
      <c r="C93" s="81">
        <f>SUM(C94:C98)</f>
        <v>35557.11</v>
      </c>
      <c r="D93" s="81">
        <f t="shared" ref="D93" si="38">SUM(D94:D98)</f>
        <v>29516.28</v>
      </c>
      <c r="E93" s="81">
        <f>SUM(E94:E98)</f>
        <v>7500.02</v>
      </c>
      <c r="F93" s="82">
        <f t="shared" ref="F93:F102" si="39">E93/D93</f>
        <v>0.254</v>
      </c>
      <c r="G93" s="81">
        <f>SUM(G94:G98)</f>
        <v>0</v>
      </c>
      <c r="H93" s="82">
        <f t="shared" ref="H93:H102" si="40">G93/D93</f>
        <v>0</v>
      </c>
      <c r="I93" s="81">
        <f>SUM(I94:I98)</f>
        <v>29516.28</v>
      </c>
      <c r="J93" s="81">
        <f t="shared" ref="J93" si="41">J94+J95+J96+J97+J98</f>
        <v>0</v>
      </c>
      <c r="K93" s="243"/>
      <c r="L93" s="107"/>
      <c r="M93" s="107"/>
      <c r="N93" s="125">
        <f>D93-I93</f>
        <v>0</v>
      </c>
    </row>
    <row r="94" spans="1:14" s="52" customFormat="1" x14ac:dyDescent="0.25">
      <c r="A94" s="90"/>
      <c r="B94" s="76" t="s">
        <v>4</v>
      </c>
      <c r="C94" s="30">
        <f>C118+C100+C106+C112+C124</f>
        <v>26784.240000000002</v>
      </c>
      <c r="D94" s="30">
        <f t="shared" ref="D94" si="42">D118+D100+D106+D112+D124</f>
        <v>20743.41</v>
      </c>
      <c r="E94" s="30">
        <f>E100+E106+E112+E118+E124</f>
        <v>6101.71</v>
      </c>
      <c r="F94" s="31">
        <f t="shared" si="39"/>
        <v>0.28999999999999998</v>
      </c>
      <c r="G94" s="30">
        <f>G118+G100+G106+G112+G124</f>
        <v>0</v>
      </c>
      <c r="H94" s="31">
        <f t="shared" si="40"/>
        <v>0</v>
      </c>
      <c r="I94" s="30">
        <f>I100+I106+I112+I118+I124</f>
        <v>20743.41</v>
      </c>
      <c r="J94" s="30">
        <f>D94-I94</f>
        <v>0</v>
      </c>
      <c r="K94" s="244"/>
      <c r="L94" s="107"/>
      <c r="M94" s="107"/>
      <c r="N94" s="125">
        <f>D94-I94</f>
        <v>0</v>
      </c>
    </row>
    <row r="95" spans="1:14" s="52" customFormat="1" x14ac:dyDescent="0.25">
      <c r="A95" s="90"/>
      <c r="B95" s="102" t="s">
        <v>41</v>
      </c>
      <c r="C95" s="30">
        <f>C119+C101+C107+C113+C125</f>
        <v>8404.2199999999993</v>
      </c>
      <c r="D95" s="30">
        <f t="shared" ref="C95:E98" si="43">D119+D101+D107+D113+D125</f>
        <v>8404.2199999999993</v>
      </c>
      <c r="E95" s="30">
        <f>E101++E107+E113+E119+E125</f>
        <v>1398.31</v>
      </c>
      <c r="F95" s="31">
        <f t="shared" si="39"/>
        <v>0.17</v>
      </c>
      <c r="G95" s="30">
        <f t="shared" ref="G95:G96" si="44">G119+G101+G107+G113+G125</f>
        <v>0</v>
      </c>
      <c r="H95" s="31">
        <f t="shared" si="40"/>
        <v>0</v>
      </c>
      <c r="I95" s="30">
        <f>I101+I107+I113+I119+I125</f>
        <v>8404.2199999999993</v>
      </c>
      <c r="J95" s="30">
        <f>D95-I95</f>
        <v>0</v>
      </c>
      <c r="K95" s="244"/>
      <c r="L95" s="107"/>
      <c r="M95" s="107"/>
      <c r="N95" s="125">
        <f>D95-I95</f>
        <v>0</v>
      </c>
    </row>
    <row r="96" spans="1:14" s="52" customFormat="1" x14ac:dyDescent="0.25">
      <c r="A96" s="90"/>
      <c r="B96" s="102" t="s">
        <v>43</v>
      </c>
      <c r="C96" s="30">
        <f t="shared" si="43"/>
        <v>368.65</v>
      </c>
      <c r="D96" s="30">
        <f t="shared" si="43"/>
        <v>368.65</v>
      </c>
      <c r="E96" s="30">
        <f t="shared" si="43"/>
        <v>0</v>
      </c>
      <c r="F96" s="31">
        <f t="shared" si="39"/>
        <v>0</v>
      </c>
      <c r="G96" s="30">
        <f t="shared" si="44"/>
        <v>0</v>
      </c>
      <c r="H96" s="31">
        <f t="shared" si="40"/>
        <v>0</v>
      </c>
      <c r="I96" s="30">
        <f>I102+I108+I114+I120+I126</f>
        <v>368.65</v>
      </c>
      <c r="J96" s="30">
        <f>D96-I96</f>
        <v>0</v>
      </c>
      <c r="K96" s="244"/>
      <c r="L96" s="107"/>
      <c r="M96" s="107"/>
      <c r="N96" s="125">
        <f>D96-I96</f>
        <v>0</v>
      </c>
    </row>
    <row r="97" spans="1:14" s="52" customFormat="1" ht="51" customHeight="1" x14ac:dyDescent="0.25">
      <c r="A97" s="90"/>
      <c r="B97" s="102" t="s">
        <v>13</v>
      </c>
      <c r="C97" s="30">
        <f t="shared" si="43"/>
        <v>0</v>
      </c>
      <c r="D97" s="30">
        <f t="shared" si="43"/>
        <v>0</v>
      </c>
      <c r="E97" s="30">
        <f t="shared" si="43"/>
        <v>0</v>
      </c>
      <c r="F97" s="31"/>
      <c r="G97" s="30"/>
      <c r="H97" s="31"/>
      <c r="I97" s="30"/>
      <c r="J97" s="17"/>
      <c r="K97" s="244"/>
      <c r="L97" s="107"/>
      <c r="M97" s="107"/>
      <c r="N97" s="125">
        <f>D97-I97</f>
        <v>0</v>
      </c>
    </row>
    <row r="98" spans="1:14" s="52" customFormat="1" ht="52.5" customHeight="1" collapsed="1" x14ac:dyDescent="0.25">
      <c r="A98" s="90"/>
      <c r="B98" s="102" t="s">
        <v>5</v>
      </c>
      <c r="C98" s="30">
        <f t="shared" si="43"/>
        <v>0</v>
      </c>
      <c r="D98" s="30">
        <f t="shared" si="43"/>
        <v>0</v>
      </c>
      <c r="E98" s="30">
        <f t="shared" si="43"/>
        <v>0</v>
      </c>
      <c r="F98" s="31"/>
      <c r="G98" s="30"/>
      <c r="H98" s="31"/>
      <c r="I98" s="30"/>
      <c r="J98" s="17"/>
      <c r="K98" s="245"/>
      <c r="L98" s="107"/>
      <c r="M98" s="107"/>
      <c r="N98" s="125">
        <f>D98-I98</f>
        <v>0</v>
      </c>
    </row>
    <row r="99" spans="1:14" s="95" customFormat="1" ht="96" customHeight="1" x14ac:dyDescent="0.25">
      <c r="A99" s="92" t="s">
        <v>53</v>
      </c>
      <c r="B99" s="88" t="s">
        <v>45</v>
      </c>
      <c r="C99" s="79">
        <f t="shared" ref="C99:E99" si="45">SUM(C100:C104)</f>
        <v>7226.55</v>
      </c>
      <c r="D99" s="79">
        <f t="shared" si="45"/>
        <v>7226.55</v>
      </c>
      <c r="E99" s="79">
        <f t="shared" si="45"/>
        <v>0</v>
      </c>
      <c r="F99" s="84">
        <f>E99/D99</f>
        <v>0</v>
      </c>
      <c r="G99" s="79">
        <f>SUM(G100:G104)</f>
        <v>0</v>
      </c>
      <c r="H99" s="84">
        <f t="shared" si="40"/>
        <v>0</v>
      </c>
      <c r="I99" s="79">
        <f>I100+I101+I102</f>
        <v>7226.55</v>
      </c>
      <c r="J99" s="16">
        <f t="shared" ref="J99" si="46">J100+J101+J102+J103+J104</f>
        <v>0</v>
      </c>
      <c r="K99" s="183" t="s">
        <v>102</v>
      </c>
      <c r="L99" s="107"/>
      <c r="M99" s="107"/>
      <c r="N99" s="125">
        <f>D99-I99</f>
        <v>0</v>
      </c>
    </row>
    <row r="100" spans="1:14" s="54" customFormat="1" ht="36" customHeight="1" x14ac:dyDescent="0.25">
      <c r="A100" s="92"/>
      <c r="B100" s="102" t="s">
        <v>64</v>
      </c>
      <c r="C100" s="30">
        <v>797.3</v>
      </c>
      <c r="D100" s="30">
        <v>797.3</v>
      </c>
      <c r="E100" s="30"/>
      <c r="F100" s="31"/>
      <c r="G100" s="30"/>
      <c r="H100" s="84">
        <v>0</v>
      </c>
      <c r="I100" s="85">
        <v>797.3</v>
      </c>
      <c r="J100" s="17">
        <f>D100-I100</f>
        <v>0</v>
      </c>
      <c r="K100" s="183"/>
      <c r="L100" s="107"/>
      <c r="M100" s="107"/>
      <c r="N100" s="125">
        <f>D100-I100</f>
        <v>0</v>
      </c>
    </row>
    <row r="101" spans="1:14" s="54" customFormat="1" ht="36" customHeight="1" x14ac:dyDescent="0.25">
      <c r="A101" s="92"/>
      <c r="B101" s="102" t="s">
        <v>62</v>
      </c>
      <c r="C101" s="30">
        <v>6060.6</v>
      </c>
      <c r="D101" s="30">
        <v>6060.6</v>
      </c>
      <c r="E101" s="30">
        <v>0</v>
      </c>
      <c r="F101" s="31">
        <f t="shared" si="39"/>
        <v>0</v>
      </c>
      <c r="G101" s="30">
        <v>0</v>
      </c>
      <c r="H101" s="84">
        <f t="shared" si="40"/>
        <v>0</v>
      </c>
      <c r="I101" s="85">
        <v>6060.6</v>
      </c>
      <c r="J101" s="17">
        <f>D101-I101</f>
        <v>0</v>
      </c>
      <c r="K101" s="183"/>
      <c r="L101" s="107"/>
      <c r="M101" s="107"/>
      <c r="N101" s="125">
        <f>D101-I101</f>
        <v>0</v>
      </c>
    </row>
    <row r="102" spans="1:14" s="54" customFormat="1" ht="36" customHeight="1" x14ac:dyDescent="0.25">
      <c r="A102" s="92"/>
      <c r="B102" s="102" t="s">
        <v>43</v>
      </c>
      <c r="C102" s="30">
        <v>368.65</v>
      </c>
      <c r="D102" s="30">
        <v>368.65</v>
      </c>
      <c r="E102" s="30"/>
      <c r="F102" s="31">
        <f t="shared" si="39"/>
        <v>0</v>
      </c>
      <c r="G102" s="30">
        <v>0</v>
      </c>
      <c r="H102" s="84">
        <f t="shared" si="40"/>
        <v>0</v>
      </c>
      <c r="I102" s="85">
        <v>368.65</v>
      </c>
      <c r="J102" s="17">
        <f>D102-I102</f>
        <v>0</v>
      </c>
      <c r="K102" s="183"/>
      <c r="L102" s="107"/>
      <c r="M102" s="107"/>
      <c r="N102" s="125">
        <f>D102-I102</f>
        <v>0</v>
      </c>
    </row>
    <row r="103" spans="1:14" s="54" customFormat="1" ht="36" customHeight="1" x14ac:dyDescent="0.25">
      <c r="A103" s="92"/>
      <c r="B103" s="102" t="s">
        <v>13</v>
      </c>
      <c r="C103" s="30"/>
      <c r="D103" s="69"/>
      <c r="E103" s="30"/>
      <c r="F103" s="31"/>
      <c r="G103" s="30"/>
      <c r="H103" s="31"/>
      <c r="I103" s="31"/>
      <c r="J103" s="17"/>
      <c r="K103" s="183"/>
      <c r="L103" s="107"/>
      <c r="M103" s="107"/>
      <c r="N103" s="125">
        <f>D103-I103</f>
        <v>0</v>
      </c>
    </row>
    <row r="104" spans="1:14" s="54" customFormat="1" ht="36" customHeight="1" collapsed="1" x14ac:dyDescent="0.25">
      <c r="A104" s="92"/>
      <c r="B104" s="102" t="s">
        <v>5</v>
      </c>
      <c r="C104" s="30"/>
      <c r="D104" s="69"/>
      <c r="E104" s="30"/>
      <c r="F104" s="31"/>
      <c r="G104" s="30"/>
      <c r="H104" s="31"/>
      <c r="I104" s="31"/>
      <c r="J104" s="17"/>
      <c r="K104" s="183"/>
      <c r="L104" s="107"/>
      <c r="M104" s="107"/>
      <c r="N104" s="125">
        <f>D104-I104</f>
        <v>0</v>
      </c>
    </row>
    <row r="105" spans="1:14" s="95" customFormat="1" ht="228.75" customHeight="1" x14ac:dyDescent="0.25">
      <c r="A105" s="92" t="s">
        <v>54</v>
      </c>
      <c r="B105" s="88" t="s">
        <v>46</v>
      </c>
      <c r="C105" s="79">
        <f t="shared" ref="C105:E105" si="47">SUM(C106:C110)</f>
        <v>13.1</v>
      </c>
      <c r="D105" s="79">
        <f t="shared" si="47"/>
        <v>13.1</v>
      </c>
      <c r="E105" s="79">
        <f t="shared" si="47"/>
        <v>0</v>
      </c>
      <c r="F105" s="84">
        <f t="shared" ref="F105:F129" si="48">E105/D105</f>
        <v>0</v>
      </c>
      <c r="G105" s="79">
        <f>SUM(G106:G110)</f>
        <v>0</v>
      </c>
      <c r="H105" s="104">
        <f t="shared" ref="H105:H129" si="49">G105/D105</f>
        <v>0</v>
      </c>
      <c r="I105" s="85">
        <f>I107</f>
        <v>13.1</v>
      </c>
      <c r="J105" s="16">
        <f t="shared" ref="J105" si="50">J106+J107+J108+J109+J110</f>
        <v>0</v>
      </c>
      <c r="K105" s="235" t="s">
        <v>94</v>
      </c>
      <c r="L105" s="107"/>
      <c r="M105" s="107"/>
      <c r="N105" s="125">
        <f>D105-I105</f>
        <v>0</v>
      </c>
    </row>
    <row r="106" spans="1:14" s="54" customFormat="1" x14ac:dyDescent="0.25">
      <c r="A106" s="92"/>
      <c r="B106" s="102" t="s">
        <v>4</v>
      </c>
      <c r="C106" s="30"/>
      <c r="D106" s="30"/>
      <c r="E106" s="30"/>
      <c r="F106" s="31"/>
      <c r="G106" s="30"/>
      <c r="H106" s="31"/>
      <c r="I106" s="31"/>
      <c r="J106" s="17">
        <f>D106-I106</f>
        <v>0</v>
      </c>
      <c r="K106" s="235"/>
      <c r="L106" s="107"/>
      <c r="M106" s="107"/>
      <c r="N106" s="125">
        <f>D106-I106</f>
        <v>0</v>
      </c>
    </row>
    <row r="107" spans="1:14" s="54" customFormat="1" x14ac:dyDescent="0.25">
      <c r="A107" s="92"/>
      <c r="B107" s="102" t="s">
        <v>41</v>
      </c>
      <c r="C107" s="30">
        <v>13.1</v>
      </c>
      <c r="D107" s="30">
        <v>13.1</v>
      </c>
      <c r="E107" s="30">
        <v>0</v>
      </c>
      <c r="F107" s="31">
        <f t="shared" si="48"/>
        <v>0</v>
      </c>
      <c r="G107" s="30">
        <v>0</v>
      </c>
      <c r="H107" s="63">
        <f t="shared" si="49"/>
        <v>0</v>
      </c>
      <c r="I107" s="85">
        <v>13.1</v>
      </c>
      <c r="J107" s="17">
        <f>D107-I107</f>
        <v>0</v>
      </c>
      <c r="K107" s="235"/>
      <c r="L107" s="107"/>
      <c r="M107" s="107"/>
      <c r="N107" s="125">
        <f>D107-I107</f>
        <v>0</v>
      </c>
    </row>
    <row r="108" spans="1:14" s="54" customFormat="1" x14ac:dyDescent="0.25">
      <c r="A108" s="92"/>
      <c r="B108" s="102" t="s">
        <v>43</v>
      </c>
      <c r="C108" s="30"/>
      <c r="D108" s="30"/>
      <c r="E108" s="30"/>
      <c r="F108" s="31"/>
      <c r="G108" s="30"/>
      <c r="H108" s="31"/>
      <c r="I108" s="31"/>
      <c r="J108" s="17">
        <f>D108-I108</f>
        <v>0</v>
      </c>
      <c r="K108" s="235"/>
      <c r="L108" s="107"/>
      <c r="M108" s="107"/>
      <c r="N108" s="125">
        <f>D108-I108</f>
        <v>0</v>
      </c>
    </row>
    <row r="109" spans="1:14" s="54" customFormat="1" x14ac:dyDescent="0.25">
      <c r="A109" s="92"/>
      <c r="B109" s="102" t="s">
        <v>13</v>
      </c>
      <c r="C109" s="30"/>
      <c r="D109" s="30"/>
      <c r="E109" s="30"/>
      <c r="F109" s="31"/>
      <c r="G109" s="30"/>
      <c r="H109" s="31"/>
      <c r="I109" s="31"/>
      <c r="J109" s="17"/>
      <c r="K109" s="235"/>
      <c r="L109" s="107"/>
      <c r="M109" s="107"/>
      <c r="N109" s="125">
        <f>D109-I109</f>
        <v>0</v>
      </c>
    </row>
    <row r="110" spans="1:14" s="54" customFormat="1" collapsed="1" x14ac:dyDescent="0.25">
      <c r="A110" s="92"/>
      <c r="B110" s="102" t="s">
        <v>5</v>
      </c>
      <c r="C110" s="30"/>
      <c r="D110" s="30"/>
      <c r="E110" s="30"/>
      <c r="F110" s="31"/>
      <c r="G110" s="30"/>
      <c r="H110" s="31"/>
      <c r="I110" s="31"/>
      <c r="J110" s="17"/>
      <c r="K110" s="235"/>
      <c r="L110" s="107"/>
      <c r="M110" s="107"/>
      <c r="N110" s="125">
        <f>D110-I110</f>
        <v>0</v>
      </c>
    </row>
    <row r="111" spans="1:14" s="96" customFormat="1" ht="114.75" customHeight="1" outlineLevel="1" x14ac:dyDescent="0.25">
      <c r="A111" s="92" t="s">
        <v>55</v>
      </c>
      <c r="B111" s="88" t="s">
        <v>47</v>
      </c>
      <c r="C111" s="79">
        <f>SUM(C112:C116)</f>
        <v>15193.4</v>
      </c>
      <c r="D111" s="79">
        <f t="shared" ref="D111:E111" si="51">SUM(D112:D116)</f>
        <v>9152.57</v>
      </c>
      <c r="E111" s="79">
        <f t="shared" si="51"/>
        <v>1525.43</v>
      </c>
      <c r="F111" s="84">
        <f t="shared" si="48"/>
        <v>0.17</v>
      </c>
      <c r="G111" s="79">
        <f>SUM(G112:G116)</f>
        <v>0</v>
      </c>
      <c r="H111" s="84">
        <f t="shared" si="49"/>
        <v>0</v>
      </c>
      <c r="I111" s="30">
        <f>I112</f>
        <v>9152.57</v>
      </c>
      <c r="J111" s="16">
        <f t="shared" ref="J111" si="52">J112+J113+J114+J115+J116</f>
        <v>0</v>
      </c>
      <c r="K111" s="236" t="s">
        <v>115</v>
      </c>
      <c r="L111" s="107"/>
      <c r="M111" s="107"/>
      <c r="N111" s="125">
        <f>D111-I111</f>
        <v>0</v>
      </c>
    </row>
    <row r="112" spans="1:14" s="54" customFormat="1" outlineLevel="1" x14ac:dyDescent="0.25">
      <c r="A112" s="92"/>
      <c r="B112" s="102" t="s">
        <v>4</v>
      </c>
      <c r="C112" s="30">
        <v>15193.4</v>
      </c>
      <c r="D112" s="30">
        <v>9152.57</v>
      </c>
      <c r="E112" s="30">
        <v>1525.43</v>
      </c>
      <c r="F112" s="31">
        <f t="shared" si="48"/>
        <v>0.17</v>
      </c>
      <c r="G112" s="30">
        <v>0</v>
      </c>
      <c r="H112" s="31">
        <f t="shared" si="49"/>
        <v>0</v>
      </c>
      <c r="I112" s="30">
        <v>9152.57</v>
      </c>
      <c r="J112" s="17">
        <f>D112-I112</f>
        <v>0</v>
      </c>
      <c r="K112" s="235"/>
      <c r="L112" s="107"/>
      <c r="M112" s="107"/>
      <c r="N112" s="125">
        <f>D112-I112</f>
        <v>0</v>
      </c>
    </row>
    <row r="113" spans="1:14" s="54" customFormat="1" outlineLevel="1" x14ac:dyDescent="0.25">
      <c r="A113" s="92"/>
      <c r="B113" s="102" t="s">
        <v>41</v>
      </c>
      <c r="C113" s="30"/>
      <c r="D113" s="30"/>
      <c r="E113" s="30"/>
      <c r="F113" s="31"/>
      <c r="G113" s="30"/>
      <c r="H113" s="31"/>
      <c r="I113" s="31"/>
      <c r="J113" s="17">
        <f>D113-I113</f>
        <v>0</v>
      </c>
      <c r="K113" s="235"/>
      <c r="L113" s="107"/>
      <c r="M113" s="107"/>
      <c r="N113" s="125">
        <f>D113-I113</f>
        <v>0</v>
      </c>
    </row>
    <row r="114" spans="1:14" s="54" customFormat="1" outlineLevel="1" x14ac:dyDescent="0.25">
      <c r="A114" s="92"/>
      <c r="B114" s="102" t="s">
        <v>43</v>
      </c>
      <c r="C114" s="30"/>
      <c r="D114" s="30"/>
      <c r="E114" s="30"/>
      <c r="F114" s="31"/>
      <c r="G114" s="30"/>
      <c r="H114" s="31"/>
      <c r="I114" s="31"/>
      <c r="J114" s="17">
        <f>D114-I114</f>
        <v>0</v>
      </c>
      <c r="K114" s="235"/>
      <c r="L114" s="107"/>
      <c r="M114" s="107"/>
      <c r="N114" s="125">
        <f>D114-I114</f>
        <v>0</v>
      </c>
    </row>
    <row r="115" spans="1:14" s="54" customFormat="1" outlineLevel="1" x14ac:dyDescent="0.25">
      <c r="A115" s="92"/>
      <c r="B115" s="102" t="s">
        <v>13</v>
      </c>
      <c r="C115" s="30"/>
      <c r="D115" s="69"/>
      <c r="E115" s="30"/>
      <c r="F115" s="31"/>
      <c r="G115" s="30"/>
      <c r="H115" s="31"/>
      <c r="I115" s="31"/>
      <c r="J115" s="17"/>
      <c r="K115" s="235"/>
      <c r="L115" s="107"/>
      <c r="M115" s="107"/>
      <c r="N115" s="125">
        <f>D115-I115</f>
        <v>0</v>
      </c>
    </row>
    <row r="116" spans="1:14" s="54" customFormat="1" outlineLevel="1" collapsed="1" x14ac:dyDescent="0.25">
      <c r="A116" s="92"/>
      <c r="B116" s="102" t="s">
        <v>5</v>
      </c>
      <c r="C116" s="30"/>
      <c r="D116" s="69"/>
      <c r="E116" s="30"/>
      <c r="F116" s="31"/>
      <c r="G116" s="30"/>
      <c r="H116" s="31"/>
      <c r="I116" s="31"/>
      <c r="J116" s="17"/>
      <c r="K116" s="235"/>
      <c r="L116" s="107"/>
      <c r="M116" s="107"/>
      <c r="N116" s="125">
        <f>D116-I116</f>
        <v>0</v>
      </c>
    </row>
    <row r="117" spans="1:14" s="53" customFormat="1" ht="121.5" customHeight="1" x14ac:dyDescent="0.25">
      <c r="A117" s="92" t="s">
        <v>56</v>
      </c>
      <c r="B117" s="88" t="s">
        <v>48</v>
      </c>
      <c r="C117" s="79">
        <f t="shared" ref="C117:E117" si="53">SUM(C118:C122)</f>
        <v>9957.66</v>
      </c>
      <c r="D117" s="79">
        <f t="shared" si="53"/>
        <v>9957.66</v>
      </c>
      <c r="E117" s="79">
        <f t="shared" si="53"/>
        <v>5974.59</v>
      </c>
      <c r="F117" s="84">
        <f t="shared" si="48"/>
        <v>0.6</v>
      </c>
      <c r="G117" s="79">
        <f>SUM(G118:G122)</f>
        <v>0</v>
      </c>
      <c r="H117" s="84">
        <f t="shared" si="49"/>
        <v>0</v>
      </c>
      <c r="I117" s="79">
        <f>SUM(I118:I122)</f>
        <v>9957.66</v>
      </c>
      <c r="J117" s="79">
        <f t="shared" ref="J117" si="54">J118+J119+J120+J121+J122</f>
        <v>0</v>
      </c>
      <c r="K117" s="246" t="s">
        <v>108</v>
      </c>
      <c r="L117" s="107"/>
      <c r="M117" s="107"/>
      <c r="N117" s="125">
        <f>D117-I117</f>
        <v>0</v>
      </c>
    </row>
    <row r="118" spans="1:14" s="52" customFormat="1" ht="25.5" customHeight="1" x14ac:dyDescent="0.25">
      <c r="A118" s="92"/>
      <c r="B118" s="102" t="s">
        <v>4</v>
      </c>
      <c r="C118" s="44">
        <v>7627.14</v>
      </c>
      <c r="D118" s="44">
        <v>7627.14</v>
      </c>
      <c r="E118" s="30">
        <v>4576.28</v>
      </c>
      <c r="F118" s="31">
        <f t="shared" si="48"/>
        <v>0.6</v>
      </c>
      <c r="G118" s="30">
        <v>0</v>
      </c>
      <c r="H118" s="31">
        <f t="shared" si="49"/>
        <v>0</v>
      </c>
      <c r="I118" s="30">
        <v>7627.14</v>
      </c>
      <c r="J118" s="30">
        <f>D118-I118</f>
        <v>0</v>
      </c>
      <c r="K118" s="246"/>
      <c r="L118" s="107"/>
      <c r="M118" s="107"/>
      <c r="N118" s="125">
        <f>D118-I118</f>
        <v>0</v>
      </c>
    </row>
    <row r="119" spans="1:14" s="52" customFormat="1" ht="25.5" customHeight="1" x14ac:dyDescent="0.25">
      <c r="A119" s="92"/>
      <c r="B119" s="102" t="s">
        <v>41</v>
      </c>
      <c r="C119" s="44">
        <v>2330.52</v>
      </c>
      <c r="D119" s="44">
        <v>2330.52</v>
      </c>
      <c r="E119" s="30">
        <v>1398.31</v>
      </c>
      <c r="F119" s="31">
        <f t="shared" si="48"/>
        <v>0.6</v>
      </c>
      <c r="G119" s="30">
        <v>0</v>
      </c>
      <c r="H119" s="31">
        <f t="shared" si="49"/>
        <v>0</v>
      </c>
      <c r="I119" s="30">
        <v>2330.52</v>
      </c>
      <c r="J119" s="30">
        <f>D119-I119</f>
        <v>0</v>
      </c>
      <c r="K119" s="246"/>
      <c r="L119" s="107"/>
      <c r="M119" s="107"/>
      <c r="N119" s="125">
        <f>D119-I119</f>
        <v>0</v>
      </c>
    </row>
    <row r="120" spans="1:14" s="52" customFormat="1" ht="25.5" customHeight="1" x14ac:dyDescent="0.25">
      <c r="A120" s="92"/>
      <c r="B120" s="102" t="s">
        <v>43</v>
      </c>
      <c r="C120" s="30"/>
      <c r="D120" s="30"/>
      <c r="E120" s="30"/>
      <c r="F120" s="31"/>
      <c r="G120" s="30"/>
      <c r="H120" s="31"/>
      <c r="I120" s="31"/>
      <c r="J120" s="30">
        <f>D120-I120</f>
        <v>0</v>
      </c>
      <c r="K120" s="246"/>
      <c r="L120" s="107"/>
      <c r="M120" s="107"/>
      <c r="N120" s="125">
        <f>D120-I120</f>
        <v>0</v>
      </c>
    </row>
    <row r="121" spans="1:14" s="52" customFormat="1" ht="25.5" customHeight="1" x14ac:dyDescent="0.25">
      <c r="A121" s="92"/>
      <c r="B121" s="102" t="s">
        <v>13</v>
      </c>
      <c r="C121" s="30"/>
      <c r="D121" s="69"/>
      <c r="E121" s="30"/>
      <c r="F121" s="31"/>
      <c r="G121" s="30"/>
      <c r="H121" s="31"/>
      <c r="I121" s="31"/>
      <c r="J121" s="30"/>
      <c r="K121" s="246"/>
      <c r="L121" s="107"/>
      <c r="M121" s="107"/>
      <c r="N121" s="125">
        <f>D121-I121</f>
        <v>0</v>
      </c>
    </row>
    <row r="122" spans="1:14" s="52" customFormat="1" ht="25.5" customHeight="1" x14ac:dyDescent="0.25">
      <c r="A122" s="92"/>
      <c r="B122" s="102" t="s">
        <v>5</v>
      </c>
      <c r="C122" s="30"/>
      <c r="D122" s="69"/>
      <c r="E122" s="30"/>
      <c r="F122" s="31"/>
      <c r="G122" s="30"/>
      <c r="H122" s="31"/>
      <c r="I122" s="31"/>
      <c r="J122" s="30"/>
      <c r="K122" s="246"/>
      <c r="L122" s="107"/>
      <c r="M122" s="107"/>
      <c r="N122" s="125">
        <f>D122-I122</f>
        <v>0</v>
      </c>
    </row>
    <row r="123" spans="1:14" s="53" customFormat="1" ht="85.5" customHeight="1" x14ac:dyDescent="0.25">
      <c r="A123" s="92" t="s">
        <v>57</v>
      </c>
      <c r="B123" s="88" t="s">
        <v>65</v>
      </c>
      <c r="C123" s="79">
        <f t="shared" ref="C123:E123" si="55">SUM(C124:C128)</f>
        <v>3166.4</v>
      </c>
      <c r="D123" s="79">
        <f t="shared" si="55"/>
        <v>3166.4</v>
      </c>
      <c r="E123" s="79">
        <f t="shared" si="55"/>
        <v>0</v>
      </c>
      <c r="F123" s="84">
        <f t="shared" si="48"/>
        <v>0</v>
      </c>
      <c r="G123" s="79">
        <f>SUM(G124:G128)</f>
        <v>0</v>
      </c>
      <c r="H123" s="84">
        <f t="shared" si="49"/>
        <v>0</v>
      </c>
      <c r="I123" s="30">
        <f>I124</f>
        <v>3166.4</v>
      </c>
      <c r="J123" s="79">
        <f t="shared" ref="J123" si="56">J124+J125+J126+J127+J128</f>
        <v>0</v>
      </c>
      <c r="K123" s="176" t="s">
        <v>103</v>
      </c>
      <c r="L123" s="107"/>
      <c r="M123" s="107"/>
      <c r="N123" s="125">
        <f>D123-I123</f>
        <v>0</v>
      </c>
    </row>
    <row r="124" spans="1:14" s="52" customFormat="1" x14ac:dyDescent="0.25">
      <c r="A124" s="93"/>
      <c r="B124" s="76" t="s">
        <v>4</v>
      </c>
      <c r="C124" s="30">
        <v>3166.4</v>
      </c>
      <c r="D124" s="30">
        <v>3166.4</v>
      </c>
      <c r="E124" s="30"/>
      <c r="F124" s="31">
        <f t="shared" si="48"/>
        <v>0</v>
      </c>
      <c r="G124" s="30"/>
      <c r="H124" s="31">
        <f t="shared" si="49"/>
        <v>0</v>
      </c>
      <c r="I124" s="30">
        <v>3166.4</v>
      </c>
      <c r="J124" s="30">
        <f>D124-I124</f>
        <v>0</v>
      </c>
      <c r="K124" s="177"/>
      <c r="L124" s="107"/>
      <c r="M124" s="107"/>
      <c r="N124" s="125">
        <f>D124-I124</f>
        <v>0</v>
      </c>
    </row>
    <row r="125" spans="1:14" s="52" customFormat="1" x14ac:dyDescent="0.25">
      <c r="A125" s="93"/>
      <c r="B125" s="76" t="s">
        <v>41</v>
      </c>
      <c r="C125" s="30"/>
      <c r="D125" s="30"/>
      <c r="E125" s="30"/>
      <c r="F125" s="31"/>
      <c r="G125" s="30"/>
      <c r="H125" s="31"/>
      <c r="I125" s="31"/>
      <c r="J125" s="30">
        <f>D125-I125</f>
        <v>0</v>
      </c>
      <c r="K125" s="177"/>
      <c r="L125" s="107"/>
      <c r="M125" s="107"/>
      <c r="N125" s="125">
        <f>D125-I125</f>
        <v>0</v>
      </c>
    </row>
    <row r="126" spans="1:14" s="52" customFormat="1" x14ac:dyDescent="0.25">
      <c r="A126" s="93"/>
      <c r="B126" s="76" t="s">
        <v>43</v>
      </c>
      <c r="C126" s="30"/>
      <c r="D126" s="30"/>
      <c r="E126" s="30"/>
      <c r="F126" s="31"/>
      <c r="G126" s="30"/>
      <c r="H126" s="31"/>
      <c r="I126" s="31"/>
      <c r="J126" s="30">
        <f>D126-I126</f>
        <v>0</v>
      </c>
      <c r="K126" s="177"/>
      <c r="L126" s="107"/>
      <c r="M126" s="107"/>
      <c r="N126" s="125">
        <f>D126-I126</f>
        <v>0</v>
      </c>
    </row>
    <row r="127" spans="1:14" s="52" customFormat="1" x14ac:dyDescent="0.25">
      <c r="A127" s="93"/>
      <c r="B127" s="76" t="s">
        <v>13</v>
      </c>
      <c r="C127" s="30"/>
      <c r="D127" s="69"/>
      <c r="E127" s="30"/>
      <c r="F127" s="31"/>
      <c r="G127" s="30"/>
      <c r="H127" s="31"/>
      <c r="I127" s="31"/>
      <c r="J127" s="30"/>
      <c r="K127" s="177"/>
      <c r="L127" s="107"/>
      <c r="M127" s="107"/>
      <c r="N127" s="125">
        <f>D127-I127</f>
        <v>0</v>
      </c>
    </row>
    <row r="128" spans="1:14" s="52" customFormat="1" x14ac:dyDescent="0.25">
      <c r="A128" s="93"/>
      <c r="B128" s="76" t="s">
        <v>5</v>
      </c>
      <c r="C128" s="30"/>
      <c r="D128" s="69"/>
      <c r="E128" s="30"/>
      <c r="F128" s="31"/>
      <c r="G128" s="30"/>
      <c r="H128" s="31"/>
      <c r="I128" s="31"/>
      <c r="J128" s="30"/>
      <c r="K128" s="178"/>
      <c r="L128" s="107"/>
      <c r="M128" s="107"/>
      <c r="N128" s="125">
        <f>D128-I128</f>
        <v>0</v>
      </c>
    </row>
    <row r="129" spans="1:14" s="49" customFormat="1" ht="349.5" customHeight="1" x14ac:dyDescent="0.25">
      <c r="A129" s="185" t="s">
        <v>21</v>
      </c>
      <c r="B129" s="174" t="s">
        <v>78</v>
      </c>
      <c r="C129" s="172">
        <f>SUM(C131:C135)</f>
        <v>101474.5</v>
      </c>
      <c r="D129" s="172">
        <f>SUM(D131:D135)</f>
        <v>101474.5</v>
      </c>
      <c r="E129" s="172">
        <f t="shared" ref="E129:G129" si="57">SUM(E131:E135)</f>
        <v>171.74</v>
      </c>
      <c r="F129" s="200">
        <f t="shared" si="48"/>
        <v>0</v>
      </c>
      <c r="G129" s="172">
        <f t="shared" si="57"/>
        <v>171.74</v>
      </c>
      <c r="H129" s="200">
        <f t="shared" si="49"/>
        <v>0</v>
      </c>
      <c r="I129" s="191">
        <f>I131+I132+I133+I134+I135</f>
        <v>101474.5</v>
      </c>
      <c r="J129" s="191">
        <f>SUM(J131:J135)</f>
        <v>0</v>
      </c>
      <c r="K129" s="186" t="s">
        <v>97</v>
      </c>
      <c r="L129" s="107"/>
      <c r="M129" s="107"/>
      <c r="N129" s="125">
        <f>D129-I129</f>
        <v>0</v>
      </c>
    </row>
    <row r="130" spans="1:14" s="49" customFormat="1" ht="228" customHeight="1" x14ac:dyDescent="0.25">
      <c r="A130" s="185"/>
      <c r="B130" s="175"/>
      <c r="C130" s="173"/>
      <c r="D130" s="173"/>
      <c r="E130" s="173"/>
      <c r="F130" s="201"/>
      <c r="G130" s="173"/>
      <c r="H130" s="201"/>
      <c r="I130" s="192"/>
      <c r="J130" s="192"/>
      <c r="K130" s="186"/>
      <c r="L130" s="107"/>
      <c r="M130" s="107"/>
      <c r="N130" s="125">
        <f>D130-I130</f>
        <v>0</v>
      </c>
    </row>
    <row r="131" spans="1:14" s="46" customFormat="1" ht="70.5" customHeight="1" x14ac:dyDescent="0.25">
      <c r="A131" s="185"/>
      <c r="B131" s="70" t="s">
        <v>4</v>
      </c>
      <c r="C131" s="30"/>
      <c r="D131" s="30"/>
      <c r="E131" s="30"/>
      <c r="F131" s="31"/>
      <c r="G131" s="30"/>
      <c r="H131" s="31"/>
      <c r="I131" s="75"/>
      <c r="J131" s="75">
        <f>D131-I131</f>
        <v>0</v>
      </c>
      <c r="K131" s="186"/>
      <c r="L131" s="107"/>
      <c r="M131" s="107"/>
      <c r="N131" s="125">
        <f>D131-I131</f>
        <v>0</v>
      </c>
    </row>
    <row r="132" spans="1:14" s="129" customFormat="1" ht="83.25" customHeight="1" x14ac:dyDescent="0.25">
      <c r="A132" s="185"/>
      <c r="B132" s="127" t="s">
        <v>16</v>
      </c>
      <c r="C132" s="44">
        <v>20636.7</v>
      </c>
      <c r="D132" s="44">
        <v>20636.7</v>
      </c>
      <c r="E132" s="44">
        <v>151.29</v>
      </c>
      <c r="F132" s="83">
        <f>E132/D132</f>
        <v>0.01</v>
      </c>
      <c r="G132" s="44">
        <v>151.29</v>
      </c>
      <c r="H132" s="83">
        <f>G132/D132</f>
        <v>0.01</v>
      </c>
      <c r="I132" s="43">
        <v>20636.7</v>
      </c>
      <c r="J132" s="44">
        <f>D132-I132</f>
        <v>0</v>
      </c>
      <c r="K132" s="186"/>
      <c r="L132" s="107"/>
      <c r="M132" s="114"/>
      <c r="N132" s="125">
        <f>D132-I132</f>
        <v>0</v>
      </c>
    </row>
    <row r="133" spans="1:14" s="129" customFormat="1" ht="72" customHeight="1" x14ac:dyDescent="0.25">
      <c r="A133" s="185"/>
      <c r="B133" s="127" t="s">
        <v>11</v>
      </c>
      <c r="C133" s="44">
        <v>33153.94</v>
      </c>
      <c r="D133" s="44">
        <v>33153.94</v>
      </c>
      <c r="E133" s="44">
        <f>G133</f>
        <v>20.45</v>
      </c>
      <c r="F133" s="83">
        <f>E133/D133</f>
        <v>0</v>
      </c>
      <c r="G133" s="44">
        <v>20.45</v>
      </c>
      <c r="H133" s="83">
        <f>G133/D133</f>
        <v>0</v>
      </c>
      <c r="I133" s="43">
        <v>33153.94</v>
      </c>
      <c r="J133" s="44">
        <f>D133-I133</f>
        <v>0</v>
      </c>
      <c r="K133" s="186"/>
      <c r="L133" s="107"/>
      <c r="M133" s="114"/>
      <c r="N133" s="125">
        <f>D133-I133</f>
        <v>0</v>
      </c>
    </row>
    <row r="134" spans="1:14" s="46" customFormat="1" ht="72" customHeight="1" x14ac:dyDescent="0.25">
      <c r="A134" s="185"/>
      <c r="B134" s="70" t="s">
        <v>13</v>
      </c>
      <c r="C134" s="44"/>
      <c r="D134" s="44"/>
      <c r="E134" s="142"/>
      <c r="F134" s="83"/>
      <c r="G134" s="142"/>
      <c r="H134" s="83"/>
      <c r="I134" s="43"/>
      <c r="J134" s="43">
        <f>D134-I134</f>
        <v>0</v>
      </c>
      <c r="K134" s="186"/>
      <c r="L134" s="107"/>
      <c r="M134" s="107"/>
      <c r="N134" s="125">
        <f>D134-I134</f>
        <v>0</v>
      </c>
    </row>
    <row r="135" spans="1:14" s="46" customFormat="1" ht="102" customHeight="1" x14ac:dyDescent="0.25">
      <c r="A135" s="185"/>
      <c r="B135" s="70" t="s">
        <v>5</v>
      </c>
      <c r="C135" s="43">
        <v>47683.86</v>
      </c>
      <c r="D135" s="43">
        <v>47683.86</v>
      </c>
      <c r="E135" s="44">
        <v>0</v>
      </c>
      <c r="F135" s="83">
        <f t="shared" ref="F135:F141" si="58">E135/D135</f>
        <v>0</v>
      </c>
      <c r="G135" s="44">
        <v>0</v>
      </c>
      <c r="H135" s="83">
        <f t="shared" ref="H135:H141" si="59">G135/D135</f>
        <v>0</v>
      </c>
      <c r="I135" s="43">
        <v>47683.86</v>
      </c>
      <c r="J135" s="43">
        <f>D135-I135</f>
        <v>0</v>
      </c>
      <c r="K135" s="186"/>
      <c r="L135" s="107"/>
      <c r="M135" s="107"/>
      <c r="N135" s="125">
        <f>D135-I135</f>
        <v>0</v>
      </c>
    </row>
    <row r="136" spans="1:14" s="49" customFormat="1" ht="409.5" customHeight="1" x14ac:dyDescent="0.25">
      <c r="A136" s="187" t="s">
        <v>22</v>
      </c>
      <c r="B136" s="189" t="s">
        <v>117</v>
      </c>
      <c r="C136" s="172">
        <f>C138+C139+C140+C141+C142</f>
        <v>43303.519999999997</v>
      </c>
      <c r="D136" s="172">
        <f>D138+D139+D140+D141+D142</f>
        <v>43678.52</v>
      </c>
      <c r="E136" s="172">
        <f>E138+E139+E140+E141+E142</f>
        <v>10931.67</v>
      </c>
      <c r="F136" s="193">
        <f t="shared" si="58"/>
        <v>0.25</v>
      </c>
      <c r="G136" s="172">
        <f>G138+G139+G140+G141+G142</f>
        <v>10600.09</v>
      </c>
      <c r="H136" s="193">
        <f t="shared" si="59"/>
        <v>0.24</v>
      </c>
      <c r="I136" s="202">
        <f>I138+I139+I140+I141+I142</f>
        <v>43678.52</v>
      </c>
      <c r="J136" s="202">
        <f>J139+J138+J140+J141+J142</f>
        <v>0</v>
      </c>
      <c r="K136" s="182" t="s">
        <v>116</v>
      </c>
      <c r="L136" s="107"/>
      <c r="M136" s="107"/>
      <c r="N136" s="125">
        <f>D136-I136</f>
        <v>0</v>
      </c>
    </row>
    <row r="137" spans="1:14" s="49" customFormat="1" ht="139.5" customHeight="1" x14ac:dyDescent="0.25">
      <c r="A137" s="188"/>
      <c r="B137" s="190"/>
      <c r="C137" s="173"/>
      <c r="D137" s="173"/>
      <c r="E137" s="173"/>
      <c r="F137" s="194"/>
      <c r="G137" s="173"/>
      <c r="H137" s="194"/>
      <c r="I137" s="202"/>
      <c r="J137" s="202"/>
      <c r="K137" s="183"/>
      <c r="L137" s="107"/>
      <c r="M137" s="107"/>
      <c r="N137" s="125">
        <f>D137-I137</f>
        <v>0</v>
      </c>
    </row>
    <row r="138" spans="1:14" s="46" customFormat="1" ht="39.75" customHeight="1" x14ac:dyDescent="0.25">
      <c r="A138" s="58"/>
      <c r="B138" s="101" t="s">
        <v>4</v>
      </c>
      <c r="C138" s="30"/>
      <c r="D138" s="30"/>
      <c r="E138" s="44"/>
      <c r="F138" s="31"/>
      <c r="G138" s="30"/>
      <c r="H138" s="31"/>
      <c r="I138" s="30"/>
      <c r="J138" s="44">
        <f>D138-I138</f>
        <v>0</v>
      </c>
      <c r="K138" s="183"/>
      <c r="L138" s="107"/>
      <c r="M138" s="107"/>
      <c r="N138" s="125">
        <f>D138-I138</f>
        <v>0</v>
      </c>
    </row>
    <row r="139" spans="1:14" s="46" customFormat="1" ht="39.75" customHeight="1" x14ac:dyDescent="0.25">
      <c r="A139" s="59"/>
      <c r="B139" s="101" t="s">
        <v>16</v>
      </c>
      <c r="C139" s="30">
        <v>25076.799999999999</v>
      </c>
      <c r="D139" s="30">
        <v>25451.8</v>
      </c>
      <c r="E139" s="30">
        <v>6209.25</v>
      </c>
      <c r="F139" s="31">
        <f t="shared" si="58"/>
        <v>0.24</v>
      </c>
      <c r="G139" s="30">
        <v>5877.67</v>
      </c>
      <c r="H139" s="31">
        <f t="shared" si="59"/>
        <v>0.23</v>
      </c>
      <c r="I139" s="30">
        <f>375+15904.3+9172.5</f>
        <v>25451.8</v>
      </c>
      <c r="J139" s="44">
        <f>D139-I139</f>
        <v>0</v>
      </c>
      <c r="K139" s="183"/>
      <c r="L139" s="107"/>
      <c r="M139" s="107"/>
      <c r="N139" s="125">
        <f>D139-I139</f>
        <v>0</v>
      </c>
    </row>
    <row r="140" spans="1:14" s="46" customFormat="1" ht="39.75" customHeight="1" x14ac:dyDescent="0.25">
      <c r="A140" s="59"/>
      <c r="B140" s="101" t="s">
        <v>11</v>
      </c>
      <c r="C140" s="30">
        <f>18226.72-C141</f>
        <v>4091.04</v>
      </c>
      <c r="D140" s="30">
        <f>18226.72-D141</f>
        <v>4091.04</v>
      </c>
      <c r="E140" s="30">
        <v>1262.5</v>
      </c>
      <c r="F140" s="31">
        <f t="shared" si="58"/>
        <v>0.31</v>
      </c>
      <c r="G140" s="30">
        <f>E140</f>
        <v>1262.5</v>
      </c>
      <c r="H140" s="31">
        <f t="shared" si="59"/>
        <v>0.31</v>
      </c>
      <c r="I140" s="30">
        <f>18226.72-I141</f>
        <v>4091.04</v>
      </c>
      <c r="J140" s="44">
        <f>D140-I140</f>
        <v>0</v>
      </c>
      <c r="K140" s="183"/>
      <c r="L140" s="107"/>
      <c r="M140" s="107"/>
      <c r="N140" s="125">
        <f>D140-I140</f>
        <v>0</v>
      </c>
    </row>
    <row r="141" spans="1:14" s="46" customFormat="1" ht="39.75" customHeight="1" x14ac:dyDescent="0.25">
      <c r="A141" s="59"/>
      <c r="B141" s="101" t="s">
        <v>13</v>
      </c>
      <c r="C141" s="30">
        <v>14135.68</v>
      </c>
      <c r="D141" s="30">
        <v>14135.68</v>
      </c>
      <c r="E141" s="30">
        <v>3459.92</v>
      </c>
      <c r="F141" s="31">
        <f t="shared" si="58"/>
        <v>0.24</v>
      </c>
      <c r="G141" s="30">
        <f>E141</f>
        <v>3459.92</v>
      </c>
      <c r="H141" s="31">
        <f t="shared" si="59"/>
        <v>0.24</v>
      </c>
      <c r="I141" s="30">
        <v>14135.68</v>
      </c>
      <c r="J141" s="44">
        <f>D141-I141</f>
        <v>0</v>
      </c>
      <c r="K141" s="183"/>
      <c r="L141" s="107"/>
      <c r="M141" s="107"/>
      <c r="N141" s="125">
        <f>D141-I141</f>
        <v>0</v>
      </c>
    </row>
    <row r="142" spans="1:14" s="46" customFormat="1" ht="39.75" customHeight="1" x14ac:dyDescent="0.25">
      <c r="A142" s="59"/>
      <c r="B142" s="101" t="s">
        <v>5</v>
      </c>
      <c r="C142" s="30"/>
      <c r="D142" s="30"/>
      <c r="E142" s="30"/>
      <c r="F142" s="31"/>
      <c r="G142" s="30"/>
      <c r="H142" s="31"/>
      <c r="I142" s="30"/>
      <c r="J142" s="108"/>
      <c r="K142" s="183"/>
      <c r="L142" s="107"/>
      <c r="M142" s="107"/>
      <c r="N142" s="125">
        <f>D142-I142</f>
        <v>0</v>
      </c>
    </row>
    <row r="143" spans="1:14" s="49" customFormat="1" ht="111" customHeight="1" x14ac:dyDescent="0.25">
      <c r="A143" s="77" t="s">
        <v>23</v>
      </c>
      <c r="B143" s="73" t="s">
        <v>79</v>
      </c>
      <c r="C143" s="24"/>
      <c r="D143" s="24"/>
      <c r="E143" s="24"/>
      <c r="F143" s="25"/>
      <c r="G143" s="24"/>
      <c r="H143" s="25"/>
      <c r="I143" s="25"/>
      <c r="J143" s="18"/>
      <c r="K143" s="234" t="s">
        <v>40</v>
      </c>
      <c r="L143" s="107"/>
      <c r="M143" s="107"/>
      <c r="N143" s="125">
        <f>D143-I143</f>
        <v>0</v>
      </c>
    </row>
    <row r="144" spans="1:14" s="49" customFormat="1" ht="129.75" customHeight="1" x14ac:dyDescent="0.25">
      <c r="A144" s="77"/>
      <c r="B144" s="70" t="s">
        <v>4</v>
      </c>
      <c r="C144" s="24"/>
      <c r="D144" s="24"/>
      <c r="E144" s="24"/>
      <c r="F144" s="25"/>
      <c r="G144" s="24"/>
      <c r="H144" s="25"/>
      <c r="I144" s="25"/>
      <c r="J144" s="18"/>
      <c r="K144" s="232"/>
      <c r="L144" s="107"/>
      <c r="M144" s="107"/>
      <c r="N144" s="125">
        <f>D144-I144</f>
        <v>0</v>
      </c>
    </row>
    <row r="145" spans="1:14" s="49" customFormat="1" x14ac:dyDescent="0.25">
      <c r="A145" s="77"/>
      <c r="B145" s="70" t="s">
        <v>16</v>
      </c>
      <c r="C145" s="24"/>
      <c r="D145" s="24"/>
      <c r="E145" s="24"/>
      <c r="F145" s="25"/>
      <c r="G145" s="24"/>
      <c r="H145" s="25"/>
      <c r="I145" s="25"/>
      <c r="J145" s="18"/>
      <c r="K145" s="232"/>
      <c r="L145" s="107"/>
      <c r="M145" s="107"/>
      <c r="N145" s="125">
        <f>D145-I145</f>
        <v>0</v>
      </c>
    </row>
    <row r="146" spans="1:14" s="49" customFormat="1" x14ac:dyDescent="0.25">
      <c r="A146" s="77"/>
      <c r="B146" s="70" t="s">
        <v>11</v>
      </c>
      <c r="C146" s="24"/>
      <c r="D146" s="24"/>
      <c r="E146" s="24"/>
      <c r="F146" s="25"/>
      <c r="G146" s="24"/>
      <c r="H146" s="25"/>
      <c r="I146" s="25"/>
      <c r="J146" s="18"/>
      <c r="K146" s="232"/>
      <c r="L146" s="107"/>
      <c r="M146" s="107"/>
      <c r="N146" s="125">
        <f>D146-I146</f>
        <v>0</v>
      </c>
    </row>
    <row r="147" spans="1:14" s="49" customFormat="1" x14ac:dyDescent="0.25">
      <c r="A147" s="77"/>
      <c r="B147" s="70" t="s">
        <v>13</v>
      </c>
      <c r="C147" s="24"/>
      <c r="D147" s="24"/>
      <c r="E147" s="24"/>
      <c r="F147" s="25"/>
      <c r="G147" s="24"/>
      <c r="H147" s="25"/>
      <c r="I147" s="25"/>
      <c r="J147" s="18"/>
      <c r="K147" s="232"/>
      <c r="L147" s="107"/>
      <c r="M147" s="107"/>
      <c r="N147" s="125">
        <f>D147-I147</f>
        <v>0</v>
      </c>
    </row>
    <row r="148" spans="1:14" s="49" customFormat="1" x14ac:dyDescent="0.25">
      <c r="A148" s="77"/>
      <c r="B148" s="70" t="s">
        <v>5</v>
      </c>
      <c r="C148" s="24"/>
      <c r="D148" s="24"/>
      <c r="E148" s="24"/>
      <c r="F148" s="25"/>
      <c r="G148" s="24"/>
      <c r="H148" s="25"/>
      <c r="I148" s="25"/>
      <c r="J148" s="18"/>
      <c r="K148" s="233"/>
      <c r="L148" s="107"/>
      <c r="M148" s="107"/>
      <c r="N148" s="125">
        <f>D148-I148</f>
        <v>0</v>
      </c>
    </row>
    <row r="149" spans="1:14" s="50" customFormat="1" ht="209.25" customHeight="1" x14ac:dyDescent="0.25">
      <c r="A149" s="77" t="s">
        <v>24</v>
      </c>
      <c r="B149" s="73" t="s">
        <v>80</v>
      </c>
      <c r="C149" s="132">
        <f>SUM(C150:C154)</f>
        <v>84.1</v>
      </c>
      <c r="D149" s="132">
        <f t="shared" ref="D149:J149" si="60">SUM(D150:D154)</f>
        <v>84.1</v>
      </c>
      <c r="E149" s="132">
        <f t="shared" si="60"/>
        <v>0</v>
      </c>
      <c r="F149" s="132">
        <f t="shared" si="60"/>
        <v>0</v>
      </c>
      <c r="G149" s="132">
        <f t="shared" si="60"/>
        <v>0</v>
      </c>
      <c r="H149" s="132">
        <f t="shared" si="60"/>
        <v>0</v>
      </c>
      <c r="I149" s="132">
        <f t="shared" si="60"/>
        <v>84.1</v>
      </c>
      <c r="J149" s="132">
        <f t="shared" si="60"/>
        <v>0</v>
      </c>
      <c r="K149" s="231" t="s">
        <v>111</v>
      </c>
      <c r="L149" s="107"/>
      <c r="M149" s="107"/>
      <c r="N149" s="125">
        <f>D149-I149</f>
        <v>0</v>
      </c>
    </row>
    <row r="150" spans="1:14" s="50" customFormat="1" ht="35.25" customHeight="1" x14ac:dyDescent="0.25">
      <c r="A150" s="77"/>
      <c r="B150" s="70" t="s">
        <v>4</v>
      </c>
      <c r="C150" s="80"/>
      <c r="D150" s="80"/>
      <c r="E150" s="80"/>
      <c r="F150" s="99"/>
      <c r="G150" s="80"/>
      <c r="H150" s="99"/>
      <c r="I150" s="80"/>
      <c r="J150" s="99"/>
      <c r="K150" s="232"/>
      <c r="L150" s="107"/>
      <c r="M150" s="107"/>
      <c r="N150" s="125">
        <f>D150-I150</f>
        <v>0</v>
      </c>
    </row>
    <row r="151" spans="1:14" s="50" customFormat="1" ht="61.5" customHeight="1" x14ac:dyDescent="0.25">
      <c r="A151" s="77"/>
      <c r="B151" s="70" t="s">
        <v>16</v>
      </c>
      <c r="C151" s="80">
        <v>84.1</v>
      </c>
      <c r="D151" s="80">
        <v>84.1</v>
      </c>
      <c r="E151" s="80">
        <v>0</v>
      </c>
      <c r="F151" s="99"/>
      <c r="G151" s="80"/>
      <c r="H151" s="99"/>
      <c r="I151" s="80">
        <v>84.1</v>
      </c>
      <c r="J151" s="99">
        <f>D151-I151</f>
        <v>0</v>
      </c>
      <c r="K151" s="232"/>
      <c r="L151" s="107"/>
      <c r="M151" s="107"/>
      <c r="N151" s="125">
        <f>D151-I151</f>
        <v>0</v>
      </c>
    </row>
    <row r="152" spans="1:14" s="50" customFormat="1" ht="35.25" customHeight="1" x14ac:dyDescent="0.25">
      <c r="A152" s="77"/>
      <c r="B152" s="70" t="s">
        <v>11</v>
      </c>
      <c r="C152" s="80"/>
      <c r="D152" s="80"/>
      <c r="E152" s="80"/>
      <c r="F152" s="99"/>
      <c r="G152" s="80"/>
      <c r="H152" s="99"/>
      <c r="I152" s="80"/>
      <c r="J152" s="99">
        <f>D152-I152</f>
        <v>0</v>
      </c>
      <c r="K152" s="232"/>
      <c r="L152" s="107"/>
      <c r="M152" s="107"/>
      <c r="N152" s="125">
        <f>D152-I152</f>
        <v>0</v>
      </c>
    </row>
    <row r="153" spans="1:14" s="50" customFormat="1" ht="35.25" customHeight="1" x14ac:dyDescent="0.25">
      <c r="A153" s="77"/>
      <c r="B153" s="70" t="s">
        <v>13</v>
      </c>
      <c r="C153" s="80"/>
      <c r="D153" s="80"/>
      <c r="E153" s="80"/>
      <c r="F153" s="99"/>
      <c r="G153" s="80"/>
      <c r="H153" s="99"/>
      <c r="I153" s="80"/>
      <c r="J153" s="99">
        <f>D153-I153</f>
        <v>0</v>
      </c>
      <c r="K153" s="232"/>
      <c r="L153" s="107"/>
      <c r="M153" s="107"/>
      <c r="N153" s="125">
        <f>D153-I153</f>
        <v>0</v>
      </c>
    </row>
    <row r="154" spans="1:14" s="50" customFormat="1" ht="35.25" customHeight="1" x14ac:dyDescent="0.25">
      <c r="A154" s="77"/>
      <c r="B154" s="70" t="s">
        <v>5</v>
      </c>
      <c r="C154" s="80"/>
      <c r="D154" s="80"/>
      <c r="E154" s="80"/>
      <c r="F154" s="99"/>
      <c r="G154" s="80"/>
      <c r="H154" s="99"/>
      <c r="I154" s="80"/>
      <c r="J154" s="99">
        <f>D154-I154</f>
        <v>0</v>
      </c>
      <c r="K154" s="233"/>
      <c r="L154" s="107"/>
      <c r="M154" s="107"/>
      <c r="N154" s="125">
        <f>D154-I154</f>
        <v>0</v>
      </c>
    </row>
    <row r="155" spans="1:14" s="97" customFormat="1" ht="408" customHeight="1" x14ac:dyDescent="0.25">
      <c r="A155" s="103" t="s">
        <v>25</v>
      </c>
      <c r="B155" s="155" t="s">
        <v>89</v>
      </c>
      <c r="C155" s="143">
        <f>C157+C156+C158+C159+C160</f>
        <v>171613.13</v>
      </c>
      <c r="D155" s="143">
        <f t="shared" ref="D155:J155" si="61">D157+D156+D158+D159+D160</f>
        <v>171613.13</v>
      </c>
      <c r="E155" s="143">
        <f t="shared" si="61"/>
        <v>46937.81</v>
      </c>
      <c r="F155" s="31">
        <f>E155/D155</f>
        <v>0.27</v>
      </c>
      <c r="G155" s="143">
        <f>G157+G156+G158+G159+G160</f>
        <v>46929.83</v>
      </c>
      <c r="H155" s="31">
        <f t="shared" ref="H155" si="62">G155/D155</f>
        <v>0.27</v>
      </c>
      <c r="I155" s="143">
        <f>I157+I156+I158+I159+I160</f>
        <v>171613.13</v>
      </c>
      <c r="J155" s="144">
        <f t="shared" si="61"/>
        <v>0</v>
      </c>
      <c r="K155" s="228" t="s">
        <v>119</v>
      </c>
      <c r="L155" s="107"/>
      <c r="M155" s="107"/>
      <c r="N155" s="125">
        <f>D155-I155</f>
        <v>0</v>
      </c>
    </row>
    <row r="156" spans="1:14" s="46" customFormat="1" ht="105" customHeight="1" x14ac:dyDescent="0.25">
      <c r="A156" s="60"/>
      <c r="B156" s="70" t="s">
        <v>4</v>
      </c>
      <c r="C156" s="30"/>
      <c r="D156" s="30"/>
      <c r="E156" s="30"/>
      <c r="F156" s="31"/>
      <c r="G156" s="30"/>
      <c r="H156" s="31"/>
      <c r="I156" s="30"/>
      <c r="J156" s="146"/>
      <c r="K156" s="229"/>
      <c r="L156" s="107"/>
      <c r="M156" s="107"/>
      <c r="N156" s="125">
        <f>D156-I156</f>
        <v>0</v>
      </c>
    </row>
    <row r="157" spans="1:14" s="46" customFormat="1" ht="55.5" customHeight="1" x14ac:dyDescent="0.25">
      <c r="A157" s="60"/>
      <c r="B157" s="70" t="s">
        <v>16</v>
      </c>
      <c r="C157" s="30">
        <v>155445.79999999999</v>
      </c>
      <c r="D157" s="30">
        <v>155445.79999999999</v>
      </c>
      <c r="E157" s="30">
        <v>42624.41</v>
      </c>
      <c r="F157" s="31">
        <f>E157/D157</f>
        <v>0.27</v>
      </c>
      <c r="G157" s="30">
        <v>42616.43</v>
      </c>
      <c r="H157" s="31">
        <f>G157/D157</f>
        <v>0.27</v>
      </c>
      <c r="I157" s="30">
        <v>155445.79999999999</v>
      </c>
      <c r="J157" s="146">
        <f>D157-I157</f>
        <v>0</v>
      </c>
      <c r="K157" s="229"/>
      <c r="L157" s="107"/>
      <c r="M157" s="107"/>
      <c r="N157" s="125">
        <f>D157-I157</f>
        <v>0</v>
      </c>
    </row>
    <row r="158" spans="1:14" s="46" customFormat="1" ht="61.5" customHeight="1" x14ac:dyDescent="0.25">
      <c r="A158" s="60"/>
      <c r="B158" s="70" t="s">
        <v>11</v>
      </c>
      <c r="C158" s="30">
        <f>16167.33-C159</f>
        <v>16162.4</v>
      </c>
      <c r="D158" s="30">
        <f>16167.33-D159</f>
        <v>16162.4</v>
      </c>
      <c r="E158" s="30">
        <v>4313.3999999999996</v>
      </c>
      <c r="F158" s="31">
        <f>E158/D158</f>
        <v>0.27</v>
      </c>
      <c r="G158" s="30">
        <v>4313.3999999999996</v>
      </c>
      <c r="H158" s="31">
        <f>G158/D158</f>
        <v>0.27</v>
      </c>
      <c r="I158" s="30">
        <f>16167.33-I159</f>
        <v>16162.4</v>
      </c>
      <c r="J158" s="146">
        <f>D158-I158</f>
        <v>0</v>
      </c>
      <c r="K158" s="229"/>
      <c r="L158" s="107"/>
      <c r="M158" s="107"/>
      <c r="N158" s="125">
        <f>D158-I158</f>
        <v>0</v>
      </c>
    </row>
    <row r="159" spans="1:14" s="46" customFormat="1" ht="33" customHeight="1" x14ac:dyDescent="0.25">
      <c r="A159" s="60"/>
      <c r="B159" s="70" t="s">
        <v>13</v>
      </c>
      <c r="C159" s="30">
        <v>4.93</v>
      </c>
      <c r="D159" s="30">
        <f>C159</f>
        <v>4.93</v>
      </c>
      <c r="E159" s="30">
        <f>G159</f>
        <v>0</v>
      </c>
      <c r="F159" s="31"/>
      <c r="G159" s="30">
        <v>0</v>
      </c>
      <c r="H159" s="31"/>
      <c r="I159" s="30">
        <f>D159</f>
        <v>4.93</v>
      </c>
      <c r="J159" s="146">
        <f>D159-I159</f>
        <v>0</v>
      </c>
      <c r="K159" s="229"/>
      <c r="L159" s="107"/>
      <c r="M159" s="107"/>
      <c r="N159" s="125">
        <f>D159-I159</f>
        <v>0</v>
      </c>
    </row>
    <row r="160" spans="1:14" s="46" customFormat="1" ht="33" customHeight="1" x14ac:dyDescent="0.25">
      <c r="A160" s="60"/>
      <c r="B160" s="70" t="s">
        <v>5</v>
      </c>
      <c r="C160" s="146"/>
      <c r="D160" s="146"/>
      <c r="E160" s="146"/>
      <c r="F160" s="145"/>
      <c r="G160" s="146"/>
      <c r="H160" s="145"/>
      <c r="I160" s="146"/>
      <c r="J160" s="146"/>
      <c r="K160" s="230"/>
      <c r="L160" s="107"/>
      <c r="M160" s="107"/>
      <c r="N160" s="125">
        <f>D160-I160</f>
        <v>0</v>
      </c>
    </row>
    <row r="161" spans="1:14" s="14" customFormat="1" ht="63.75" customHeight="1" x14ac:dyDescent="0.25">
      <c r="A161" s="77" t="s">
        <v>26</v>
      </c>
      <c r="B161" s="73" t="s">
        <v>81</v>
      </c>
      <c r="C161" s="24"/>
      <c r="D161" s="24"/>
      <c r="E161" s="27"/>
      <c r="F161" s="32"/>
      <c r="G161" s="33"/>
      <c r="H161" s="32"/>
      <c r="I161" s="32"/>
      <c r="J161" s="18"/>
      <c r="K161" s="149" t="s">
        <v>40</v>
      </c>
      <c r="L161" s="107"/>
      <c r="M161" s="107"/>
      <c r="N161" s="125">
        <f>D161-I161</f>
        <v>0</v>
      </c>
    </row>
    <row r="162" spans="1:14" ht="180" customHeight="1" x14ac:dyDescent="0.4">
      <c r="A162" s="77" t="s">
        <v>27</v>
      </c>
      <c r="B162" s="73" t="s">
        <v>93</v>
      </c>
      <c r="C162" s="16">
        <f>SUM(C163:C167)</f>
        <v>463233.57</v>
      </c>
      <c r="D162" s="16">
        <f t="shared" ref="D162:G162" si="63">SUM(D163:D167)</f>
        <v>463233.57</v>
      </c>
      <c r="E162" s="16">
        <f t="shared" si="63"/>
        <v>0</v>
      </c>
      <c r="F162" s="42">
        <f>E162/D162</f>
        <v>0</v>
      </c>
      <c r="G162" s="16">
        <f t="shared" si="63"/>
        <v>0</v>
      </c>
      <c r="H162" s="42">
        <f>G162/D162</f>
        <v>0</v>
      </c>
      <c r="I162" s="16">
        <f>SUM(I163:I167)</f>
        <v>463233.57</v>
      </c>
      <c r="J162" s="16">
        <f>D162-I162</f>
        <v>0</v>
      </c>
      <c r="K162" s="183" t="s">
        <v>113</v>
      </c>
      <c r="L162" s="107"/>
      <c r="M162" s="107"/>
      <c r="N162" s="125">
        <f>D162-I162</f>
        <v>0</v>
      </c>
    </row>
    <row r="163" spans="1:14" ht="30" customHeight="1" x14ac:dyDescent="0.4">
      <c r="A163" s="77"/>
      <c r="B163" s="70" t="s">
        <v>4</v>
      </c>
      <c r="C163" s="17"/>
      <c r="D163" s="17"/>
      <c r="E163" s="17"/>
      <c r="F163" s="19"/>
      <c r="G163" s="17"/>
      <c r="H163" s="19"/>
      <c r="I163" s="17"/>
      <c r="J163" s="16">
        <f>D163-G163</f>
        <v>0</v>
      </c>
      <c r="K163" s="184"/>
      <c r="L163" s="107"/>
      <c r="M163" s="107"/>
      <c r="N163" s="125">
        <f>D163-I163</f>
        <v>0</v>
      </c>
    </row>
    <row r="164" spans="1:14" s="131" customFormat="1" ht="39" customHeight="1" x14ac:dyDescent="0.4">
      <c r="A164" s="130"/>
      <c r="B164" s="127" t="s">
        <v>16</v>
      </c>
      <c r="C164" s="43">
        <v>440071.1</v>
      </c>
      <c r="D164" s="43">
        <v>440071.1</v>
      </c>
      <c r="E164" s="43">
        <v>0</v>
      </c>
      <c r="F164" s="128">
        <f>E164/D164</f>
        <v>0</v>
      </c>
      <c r="G164" s="43">
        <v>0</v>
      </c>
      <c r="H164" s="128">
        <f>G164/D164</f>
        <v>0</v>
      </c>
      <c r="I164" s="43">
        <v>440071.1</v>
      </c>
      <c r="J164" s="43">
        <f>D164-I164</f>
        <v>0</v>
      </c>
      <c r="K164" s="184"/>
      <c r="L164" s="107"/>
      <c r="M164" s="114"/>
      <c r="N164" s="125">
        <f>D164-I164</f>
        <v>0</v>
      </c>
    </row>
    <row r="165" spans="1:14" s="131" customFormat="1" ht="39" customHeight="1" x14ac:dyDescent="0.4">
      <c r="A165" s="130"/>
      <c r="B165" s="127" t="s">
        <v>11</v>
      </c>
      <c r="C165" s="43">
        <v>23162.47</v>
      </c>
      <c r="D165" s="43">
        <v>23162.47</v>
      </c>
      <c r="E165" s="43">
        <f>G165</f>
        <v>0</v>
      </c>
      <c r="F165" s="128">
        <f>E165/D165</f>
        <v>0</v>
      </c>
      <c r="G165" s="43">
        <v>0</v>
      </c>
      <c r="H165" s="128">
        <f>G165/D165</f>
        <v>0</v>
      </c>
      <c r="I165" s="43">
        <v>23162.47</v>
      </c>
      <c r="J165" s="43">
        <f>D165-I165</f>
        <v>0</v>
      </c>
      <c r="K165" s="184"/>
      <c r="L165" s="107"/>
      <c r="M165" s="114"/>
      <c r="N165" s="125">
        <f>D165-I165</f>
        <v>0</v>
      </c>
    </row>
    <row r="166" spans="1:14" ht="39" customHeight="1" x14ac:dyDescent="0.4">
      <c r="A166" s="77"/>
      <c r="B166" s="70" t="s">
        <v>13</v>
      </c>
      <c r="C166" s="43">
        <v>0</v>
      </c>
      <c r="D166" s="43">
        <v>0</v>
      </c>
      <c r="E166" s="43">
        <v>0</v>
      </c>
      <c r="F166" s="140"/>
      <c r="G166" s="141">
        <v>0</v>
      </c>
      <c r="H166" s="140"/>
      <c r="I166" s="43">
        <v>0</v>
      </c>
      <c r="J166" s="94">
        <f>D166-I166</f>
        <v>0</v>
      </c>
      <c r="K166" s="184"/>
      <c r="L166" s="107"/>
      <c r="M166" s="107"/>
      <c r="N166" s="125">
        <f>D166-I166</f>
        <v>0</v>
      </c>
    </row>
    <row r="167" spans="1:14" ht="39" customHeight="1" x14ac:dyDescent="0.4">
      <c r="A167" s="77"/>
      <c r="B167" s="70" t="s">
        <v>5</v>
      </c>
      <c r="C167" s="17"/>
      <c r="D167" s="17"/>
      <c r="E167" s="17"/>
      <c r="F167" s="19"/>
      <c r="G167" s="17"/>
      <c r="H167" s="19"/>
      <c r="I167" s="17"/>
      <c r="J167" s="17"/>
      <c r="K167" s="184"/>
      <c r="L167" s="107"/>
      <c r="M167" s="107"/>
      <c r="N167" s="125">
        <f>D167-I167</f>
        <v>0</v>
      </c>
    </row>
    <row r="168" spans="1:14" s="55" customFormat="1" ht="87" customHeight="1" x14ac:dyDescent="0.25">
      <c r="A168" s="77" t="s">
        <v>28</v>
      </c>
      <c r="B168" s="73" t="s">
        <v>82</v>
      </c>
      <c r="C168" s="24"/>
      <c r="D168" s="24"/>
      <c r="E168" s="27"/>
      <c r="F168" s="32"/>
      <c r="G168" s="33"/>
      <c r="H168" s="32"/>
      <c r="I168" s="32"/>
      <c r="J168" s="18"/>
      <c r="K168" s="149" t="s">
        <v>40</v>
      </c>
      <c r="L168" s="107"/>
      <c r="M168" s="107"/>
      <c r="N168" s="125">
        <f>D168-I168</f>
        <v>0</v>
      </c>
    </row>
    <row r="169" spans="1:14" s="14" customFormat="1" ht="285.75" customHeight="1" x14ac:dyDescent="0.25">
      <c r="A169" s="171" t="s">
        <v>31</v>
      </c>
      <c r="B169" s="73" t="s">
        <v>90</v>
      </c>
      <c r="C169" s="16">
        <f>C170+C171+C172</f>
        <v>73836.490000000005</v>
      </c>
      <c r="D169" s="16">
        <f t="shared" ref="D169:E169" si="64">D170+D171+D172</f>
        <v>73836.490000000005</v>
      </c>
      <c r="E169" s="16">
        <f t="shared" si="64"/>
        <v>22776.83</v>
      </c>
      <c r="F169" s="16">
        <f t="shared" ref="F169" si="65">E169/D169*100</f>
        <v>30.85</v>
      </c>
      <c r="G169" s="16">
        <f>G170+G171+G172</f>
        <v>22776.83</v>
      </c>
      <c r="H169" s="16">
        <f t="shared" ref="H169" si="66">G169/D169*100</f>
        <v>30.85</v>
      </c>
      <c r="I169" s="16">
        <f>I170+I171+I172</f>
        <v>73836.490000000005</v>
      </c>
      <c r="J169" s="16">
        <f>J170+J171+J172</f>
        <v>0</v>
      </c>
      <c r="K169" s="179" t="s">
        <v>112</v>
      </c>
      <c r="L169" s="107"/>
      <c r="M169" s="107"/>
      <c r="N169" s="125">
        <f>D169-I169</f>
        <v>0</v>
      </c>
    </row>
    <row r="170" spans="1:14" s="46" customFormat="1" ht="38.25" customHeight="1" x14ac:dyDescent="0.25">
      <c r="A170" s="64"/>
      <c r="B170" s="70" t="s">
        <v>4</v>
      </c>
      <c r="C170" s="17"/>
      <c r="D170" s="17"/>
      <c r="E170" s="17"/>
      <c r="F170" s="19"/>
      <c r="G170" s="17"/>
      <c r="H170" s="19"/>
      <c r="I170" s="17"/>
      <c r="J170" s="17">
        <f>E170-I170</f>
        <v>0</v>
      </c>
      <c r="K170" s="180"/>
      <c r="L170" s="107"/>
      <c r="M170" s="107"/>
      <c r="N170" s="125">
        <f>D170-I170</f>
        <v>0</v>
      </c>
    </row>
    <row r="171" spans="1:14" s="46" customFormat="1" ht="38.25" customHeight="1" x14ac:dyDescent="0.25">
      <c r="A171" s="64"/>
      <c r="B171" s="70" t="s">
        <v>16</v>
      </c>
      <c r="C171" s="17">
        <v>70144.7</v>
      </c>
      <c r="D171" s="17">
        <v>70144.7</v>
      </c>
      <c r="E171" s="17">
        <v>21710.2</v>
      </c>
      <c r="F171" s="19">
        <f>E171/D171</f>
        <v>0.31</v>
      </c>
      <c r="G171" s="17">
        <v>21710.2</v>
      </c>
      <c r="H171" s="19">
        <f>G171/D171</f>
        <v>0.31</v>
      </c>
      <c r="I171" s="17">
        <f>23906.4+8000.1+38238.2</f>
        <v>70144.7</v>
      </c>
      <c r="J171" s="43">
        <f>D171-I171</f>
        <v>0</v>
      </c>
      <c r="K171" s="180"/>
      <c r="L171" s="107"/>
      <c r="M171" s="107"/>
      <c r="N171" s="125">
        <f>D171-I171</f>
        <v>0</v>
      </c>
    </row>
    <row r="172" spans="1:14" s="46" customFormat="1" ht="38.25" customHeight="1" x14ac:dyDescent="0.25">
      <c r="A172" s="64"/>
      <c r="B172" s="70" t="s">
        <v>11</v>
      </c>
      <c r="C172" s="17">
        <v>3691.79</v>
      </c>
      <c r="D172" s="17">
        <v>3691.79</v>
      </c>
      <c r="E172" s="17">
        <f>G172</f>
        <v>1066.6300000000001</v>
      </c>
      <c r="F172" s="19">
        <f>E172/D172</f>
        <v>0.28999999999999998</v>
      </c>
      <c r="G172" s="17">
        <v>1066.6300000000001</v>
      </c>
      <c r="H172" s="19">
        <f>G172/D172</f>
        <v>0.28999999999999998</v>
      </c>
      <c r="I172" s="17">
        <f>1258.23+421.022+2012.535</f>
        <v>3691.79</v>
      </c>
      <c r="J172" s="43">
        <f>D172-I172</f>
        <v>0</v>
      </c>
      <c r="K172" s="180"/>
      <c r="L172" s="107"/>
      <c r="M172" s="107"/>
      <c r="N172" s="125">
        <f>D172-I172</f>
        <v>0</v>
      </c>
    </row>
    <row r="173" spans="1:14" s="46" customFormat="1" ht="38.25" customHeight="1" x14ac:dyDescent="0.25">
      <c r="A173" s="64"/>
      <c r="B173" s="70" t="s">
        <v>13</v>
      </c>
      <c r="C173" s="17"/>
      <c r="D173" s="17"/>
      <c r="E173" s="17"/>
      <c r="F173" s="19"/>
      <c r="G173" s="17"/>
      <c r="H173" s="19"/>
      <c r="I173" s="17"/>
      <c r="J173" s="17">
        <f>E173-I173</f>
        <v>0</v>
      </c>
      <c r="K173" s="180"/>
      <c r="L173" s="107"/>
      <c r="M173" s="107"/>
      <c r="N173" s="125">
        <f>D173-I173</f>
        <v>0</v>
      </c>
    </row>
    <row r="174" spans="1:14" s="46" customFormat="1" ht="38.25" customHeight="1" x14ac:dyDescent="0.25">
      <c r="A174" s="64"/>
      <c r="B174" s="70" t="s">
        <v>5</v>
      </c>
      <c r="C174" s="17"/>
      <c r="D174" s="17"/>
      <c r="E174" s="17"/>
      <c r="F174" s="19"/>
      <c r="G174" s="17"/>
      <c r="H174" s="19"/>
      <c r="I174" s="17"/>
      <c r="J174" s="17">
        <f>E174-I174</f>
        <v>0</v>
      </c>
      <c r="K174" s="181"/>
      <c r="L174" s="107"/>
      <c r="M174" s="107"/>
      <c r="N174" s="125">
        <f>D174-I174</f>
        <v>0</v>
      </c>
    </row>
    <row r="175" spans="1:14" s="48" customFormat="1" ht="101.25" customHeight="1" x14ac:dyDescent="0.25">
      <c r="A175" s="77" t="s">
        <v>30</v>
      </c>
      <c r="B175" s="73" t="s">
        <v>83</v>
      </c>
      <c r="C175" s="24"/>
      <c r="D175" s="24"/>
      <c r="E175" s="24"/>
      <c r="F175" s="25"/>
      <c r="G175" s="24"/>
      <c r="H175" s="25"/>
      <c r="I175" s="25"/>
      <c r="J175" s="18"/>
      <c r="K175" s="149" t="s">
        <v>40</v>
      </c>
      <c r="L175" s="107"/>
      <c r="M175" s="107"/>
      <c r="N175" s="125">
        <f>D175-I175</f>
        <v>0</v>
      </c>
    </row>
    <row r="176" spans="1:14" s="48" customFormat="1" ht="108.75" customHeight="1" x14ac:dyDescent="0.25">
      <c r="A176" s="77" t="s">
        <v>29</v>
      </c>
      <c r="B176" s="73" t="s">
        <v>84</v>
      </c>
      <c r="C176" s="24"/>
      <c r="D176" s="24"/>
      <c r="E176" s="24"/>
      <c r="F176" s="25"/>
      <c r="G176" s="24"/>
      <c r="H176" s="25"/>
      <c r="I176" s="25"/>
      <c r="J176" s="18"/>
      <c r="K176" s="149" t="s">
        <v>40</v>
      </c>
      <c r="L176" s="107"/>
      <c r="M176" s="107"/>
      <c r="N176" s="125">
        <f>D176-I176</f>
        <v>0</v>
      </c>
    </row>
    <row r="177" spans="1:14" s="48" customFormat="1" ht="102" customHeight="1" x14ac:dyDescent="0.25">
      <c r="A177" s="77" t="s">
        <v>38</v>
      </c>
      <c r="B177" s="73" t="s">
        <v>85</v>
      </c>
      <c r="C177" s="24"/>
      <c r="D177" s="24"/>
      <c r="E177" s="27"/>
      <c r="F177" s="25"/>
      <c r="G177" s="24"/>
      <c r="H177" s="25"/>
      <c r="I177" s="25"/>
      <c r="J177" s="18"/>
      <c r="K177" s="149" t="s">
        <v>40</v>
      </c>
      <c r="L177" s="107"/>
      <c r="M177" s="107"/>
      <c r="N177" s="125">
        <f>D177-I177</f>
        <v>0</v>
      </c>
    </row>
    <row r="178" spans="1:14" ht="117" customHeight="1" x14ac:dyDescent="0.4">
      <c r="A178" s="77" t="s">
        <v>37</v>
      </c>
      <c r="B178" s="73" t="s">
        <v>86</v>
      </c>
      <c r="C178" s="24"/>
      <c r="D178" s="24"/>
      <c r="E178" s="27"/>
      <c r="F178" s="25"/>
      <c r="G178" s="24"/>
      <c r="H178" s="25"/>
      <c r="I178" s="25"/>
      <c r="J178" s="18"/>
      <c r="K178" s="149" t="s">
        <v>40</v>
      </c>
      <c r="L178" s="107"/>
      <c r="M178" s="107"/>
      <c r="N178" s="125">
        <f>D178-I178</f>
        <v>0</v>
      </c>
    </row>
    <row r="179" spans="1:14" ht="265.5" customHeight="1" x14ac:dyDescent="0.4">
      <c r="A179" s="77" t="s">
        <v>72</v>
      </c>
      <c r="B179" s="73" t="s">
        <v>100</v>
      </c>
      <c r="C179" s="147">
        <f>SUM(C180:C183)</f>
        <v>30315</v>
      </c>
      <c r="D179" s="147">
        <f>SUM(D180:D183)</f>
        <v>30315</v>
      </c>
      <c r="E179" s="147">
        <f>SUM(E180:E183)</f>
        <v>12850.2</v>
      </c>
      <c r="F179" s="31">
        <f>E179/D179</f>
        <v>0.42</v>
      </c>
      <c r="G179" s="147">
        <f>SUM(G180:G183)</f>
        <v>9827.5499999999993</v>
      </c>
      <c r="H179" s="31">
        <f>G179/D179</f>
        <v>0.32</v>
      </c>
      <c r="I179" s="147">
        <f>SUM(I180:I183)</f>
        <v>30315</v>
      </c>
      <c r="J179" s="162">
        <f>SUM(J180:J183)</f>
        <v>0</v>
      </c>
      <c r="K179" s="166" t="s">
        <v>105</v>
      </c>
      <c r="L179" s="107"/>
      <c r="M179" s="107"/>
      <c r="N179" s="125">
        <f>D179-I179</f>
        <v>0</v>
      </c>
    </row>
    <row r="180" spans="1:14" s="148" customFormat="1" ht="33.75" customHeight="1" x14ac:dyDescent="0.4">
      <c r="A180" s="118"/>
      <c r="B180" s="119" t="s">
        <v>4</v>
      </c>
      <c r="C180" s="30">
        <v>23499.1</v>
      </c>
      <c r="D180" s="30">
        <v>23499.1</v>
      </c>
      <c r="E180" s="30">
        <v>9570.2000000000007</v>
      </c>
      <c r="F180" s="31">
        <f>E180/D180</f>
        <v>0.41</v>
      </c>
      <c r="G180" s="30">
        <v>6929.63</v>
      </c>
      <c r="H180" s="31">
        <f t="shared" ref="H180:H181" si="67">G180/D180</f>
        <v>0.28999999999999998</v>
      </c>
      <c r="I180" s="30">
        <v>23499.1</v>
      </c>
      <c r="J180" s="44">
        <f>D180-I180</f>
        <v>0</v>
      </c>
      <c r="K180" s="164"/>
      <c r="L180" s="107"/>
      <c r="M180" s="107"/>
      <c r="N180" s="126">
        <f>E180-G180</f>
        <v>2640.57</v>
      </c>
    </row>
    <row r="181" spans="1:14" s="148" customFormat="1" ht="33.75" customHeight="1" x14ac:dyDescent="0.4">
      <c r="A181" s="118"/>
      <c r="B181" s="119" t="s">
        <v>16</v>
      </c>
      <c r="C181" s="30">
        <v>6815.9</v>
      </c>
      <c r="D181" s="30">
        <v>6815.9</v>
      </c>
      <c r="E181" s="30">
        <v>3280</v>
      </c>
      <c r="F181" s="31">
        <f>E181/D181</f>
        <v>0.48</v>
      </c>
      <c r="G181" s="30">
        <v>2897.92</v>
      </c>
      <c r="H181" s="31">
        <f t="shared" si="67"/>
        <v>0.43</v>
      </c>
      <c r="I181" s="30">
        <v>6815.9</v>
      </c>
      <c r="J181" s="44">
        <f>D181-I181</f>
        <v>0</v>
      </c>
      <c r="K181" s="164"/>
      <c r="L181" s="107"/>
      <c r="M181" s="107"/>
      <c r="N181" s="126">
        <f>E181-G181</f>
        <v>382.08</v>
      </c>
    </row>
    <row r="182" spans="1:14" s="148" customFormat="1" ht="33.75" customHeight="1" x14ac:dyDescent="0.4">
      <c r="A182" s="118"/>
      <c r="B182" s="119" t="s">
        <v>11</v>
      </c>
      <c r="C182" s="30"/>
      <c r="D182" s="30"/>
      <c r="E182" s="30"/>
      <c r="F182" s="31"/>
      <c r="G182" s="30"/>
      <c r="H182" s="31"/>
      <c r="I182" s="30"/>
      <c r="J182" s="44">
        <f>D182-I182</f>
        <v>0</v>
      </c>
      <c r="K182" s="164"/>
      <c r="L182" s="107"/>
      <c r="M182" s="107"/>
      <c r="N182" s="126">
        <f>E182-G182</f>
        <v>0</v>
      </c>
    </row>
    <row r="183" spans="1:14" s="148" customFormat="1" ht="33.75" customHeight="1" x14ac:dyDescent="0.4">
      <c r="A183" s="118"/>
      <c r="B183" s="119" t="s">
        <v>13</v>
      </c>
      <c r="C183" s="146"/>
      <c r="D183" s="146"/>
      <c r="E183" s="146"/>
      <c r="F183" s="145"/>
      <c r="G183" s="146"/>
      <c r="H183" s="145"/>
      <c r="I183" s="146"/>
      <c r="J183" s="146">
        <f>E183-I183</f>
        <v>0</v>
      </c>
      <c r="K183" s="165"/>
      <c r="L183" s="107"/>
      <c r="M183" s="107"/>
      <c r="N183" s="126">
        <f>E183-G183</f>
        <v>0</v>
      </c>
    </row>
    <row r="398" spans="9:10" x14ac:dyDescent="0.4">
      <c r="I398" s="6"/>
      <c r="J398" s="6"/>
    </row>
    <row r="399" spans="9:10" x14ac:dyDescent="0.4">
      <c r="I399" s="6"/>
      <c r="J399" s="6"/>
    </row>
    <row r="400" spans="9:10" x14ac:dyDescent="0.4">
      <c r="I400" s="6"/>
      <c r="J400" s="6"/>
    </row>
  </sheetData>
  <autoFilter ref="A7:K385"/>
  <customSheetViews>
    <customSheetView guid="{A0A3CD9B-2436-40D7-91DB-589A95FBBF00}" scale="40" showPageBreaks="1" outlineSymbols="0" zeroValues="0" fitToPage="1" printArea="1" showAutoFilter="1" view="pageBreakPreview" topLeftCell="A169">
      <selection activeCell="B185" sqref="B185"/>
      <rowBreaks count="29" manualBreakCount="29">
        <brk id="174" max="10" man="1"/>
        <brk id="207" max="18" man="1"/>
        <brk id="1030" max="18" man="1"/>
        <brk id="1080" max="18" man="1"/>
        <brk id="1137" max="18" man="1"/>
        <brk id="1208" max="18" man="1"/>
        <brk id="1263" max="14" man="1"/>
        <brk id="1278" max="10" man="1"/>
        <brk id="1314" max="10" man="1"/>
        <brk id="1354" max="10" man="1"/>
        <brk id="1393" max="10" man="1"/>
        <brk id="1431" max="10" man="1"/>
        <brk id="1467" max="10" man="1"/>
        <brk id="1504" max="10" man="1"/>
        <brk id="1542" max="10" man="1"/>
        <brk id="1577" max="10" man="1"/>
        <brk id="1613" max="10" man="1"/>
        <brk id="1653" max="10" man="1"/>
        <brk id="1692" max="10" man="1"/>
        <brk id="1731" max="10" man="1"/>
        <brk id="1771" max="10" man="1"/>
        <brk id="1809" max="10" man="1"/>
        <brk id="1844" max="10" man="1"/>
        <brk id="1874" max="10" man="1"/>
        <brk id="1911" max="10" man="1"/>
        <brk id="1948" max="10" man="1"/>
        <brk id="1983" max="10" man="1"/>
        <brk id="2025" max="10" man="1"/>
        <brk id="2079" max="10" man="1"/>
      </rowBreaks>
      <pageMargins left="0" right="0" top="0.9055118110236221" bottom="0" header="0" footer="0"/>
      <printOptions horizontalCentered="1"/>
      <pageSetup paperSize="9" scale="30" fitToHeight="0" orientation="landscape" r:id="rId1"/>
      <autoFilter ref="A7:K385"/>
    </customSheetView>
    <customSheetView guid="{D95852A1-B0FC-4AC5-B62B-5CCBE05B0D15}" scale="40" showPageBreaks="1" outlineSymbols="0" zeroValues="0" fitToPage="1" printArea="1" showAutoFilter="1" hiddenColumns="1" view="pageBreakPreview" topLeftCell="A5">
      <pane xSplit="4" ySplit="4" topLeftCell="L136" activePane="bottomRight" state="frozen"/>
      <selection pane="bottomRight" activeCell="L143" sqref="L143:L148"/>
      <rowBreaks count="29" manualBreakCount="29">
        <brk id="24" max="15" man="1"/>
        <brk id="33" max="15" man="1"/>
        <brk id="215" max="18" man="1"/>
        <brk id="265" max="18" man="1"/>
        <brk id="322" max="18" man="1"/>
        <brk id="393" max="18" man="1"/>
        <brk id="448" max="14" man="1"/>
        <brk id="463" max="10" man="1"/>
        <brk id="499" max="10" man="1"/>
        <brk id="539" max="10" man="1"/>
        <brk id="578" max="10" man="1"/>
        <brk id="616" max="10" man="1"/>
        <brk id="652" max="10" man="1"/>
        <brk id="689" max="10" man="1"/>
        <brk id="727" max="10" man="1"/>
        <brk id="762" max="10" man="1"/>
        <brk id="798" max="10" man="1"/>
        <brk id="838" max="10" man="1"/>
        <brk id="877" max="10" man="1"/>
        <brk id="916" max="10" man="1"/>
        <brk id="956" max="10" man="1"/>
        <brk id="994" max="10" man="1"/>
        <brk id="1029" max="10" man="1"/>
        <brk id="1059" max="10" man="1"/>
        <brk id="1096" max="10" man="1"/>
        <brk id="1133" max="10" man="1"/>
        <brk id="1168" max="10" man="1"/>
        <brk id="1210" max="10" man="1"/>
        <brk id="1264" max="10" man="1"/>
      </rowBreaks>
      <pageMargins left="0" right="0" top="0.9055118110236221" bottom="0" header="0" footer="0"/>
      <printOptions horizontalCentered="1"/>
      <pageSetup paperSize="9" scale="30" fitToHeight="0" orientation="landscape" r:id="rId2"/>
      <autoFilter ref="A7:L386"/>
    </customSheetView>
    <customSheetView guid="{0CCCFAED-79CE-4449-BC23-D60C794B65C2}" scale="50" showPageBreaks="1" outlineSymbols="0" zeroValues="0" fitToPage="1" printArea="1" showAutoFilter="1" view="pageBreakPreview" topLeftCell="A5">
      <pane xSplit="2" ySplit="4" topLeftCell="K33" activePane="bottomRight" state="frozen"/>
      <selection pane="bottomRight" activeCell="J32" sqref="J32"/>
      <rowBreaks count="32" manualBreakCount="32">
        <brk id="68" max="11" man="1"/>
        <brk id="122" max="11" man="1"/>
        <brk id="146" max="11" man="1"/>
        <brk id="168" max="11"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pageMargins left="0" right="0" top="0.9055118110236221" bottom="0" header="0" footer="0"/>
      <printOptions horizontalCentered="1"/>
      <pageSetup paperSize="8" scale="27" fitToHeight="0" orientation="landscape" horizontalDpi="4294967293" r:id="rId3"/>
      <autoFilter ref="A7:L386"/>
    </customSheetView>
    <customSheetView guid="{CA384592-0CFD-4322-A4EB-34EC04693944}" scale="40" showPageBreaks="1" outlineSymbols="0" zeroValues="0" fitToPage="1" printArea="1" showAutoFilter="1" view="pageBreakPreview" topLeftCell="D50">
      <selection activeCell="L61" sqref="L61"/>
      <rowBreaks count="31" manualBreakCount="31">
        <brk id="28" max="10" man="1"/>
        <brk id="147" max="10" man="1"/>
        <brk id="171" max="10" man="1"/>
        <brk id="205" max="18" man="1"/>
        <brk id="1016" max="18" man="1"/>
        <brk id="1066" max="18" man="1"/>
        <brk id="1123" max="18" man="1"/>
        <brk id="1194" max="18" man="1"/>
        <brk id="1249" max="14" man="1"/>
        <brk id="1264" max="10" man="1"/>
        <brk id="1300" max="10" man="1"/>
        <brk id="1340" max="10" man="1"/>
        <brk id="1379" max="10" man="1"/>
        <brk id="1417" max="10" man="1"/>
        <brk id="1453" max="10" man="1"/>
        <brk id="1490" max="10" man="1"/>
        <brk id="1528" max="10" man="1"/>
        <brk id="1563" max="10" man="1"/>
        <brk id="1599" max="10" man="1"/>
        <brk id="1639" max="10" man="1"/>
        <brk id="1678" max="10" man="1"/>
        <brk id="1717" max="10" man="1"/>
        <brk id="1757" max="10" man="1"/>
        <brk id="1795" max="10" man="1"/>
        <brk id="1830" max="10" man="1"/>
        <brk id="1860" max="10" man="1"/>
        <brk id="1897" max="10" man="1"/>
        <brk id="1934" max="10" man="1"/>
        <brk id="1969" max="10" man="1"/>
        <brk id="2011" max="10" man="1"/>
        <brk id="2065" max="10" man="1"/>
      </rowBreaks>
      <pageMargins left="0" right="0" top="0.9055118110236221" bottom="0" header="0" footer="0"/>
      <printOptions horizontalCentered="1"/>
      <pageSetup paperSize="8" scale="39" fitToHeight="0" orientation="landscape" r:id="rId4"/>
      <autoFilter ref="A7:L386"/>
    </customSheetView>
    <customSheetView guid="{649E5CE3-4976-49D9-83DA-4E57FFC714BF}" scale="40" showPageBreaks="1" outlineSymbols="0" zeroValues="0" fitToPage="1" printArea="1" showAutoFilter="1" view="pageBreakPreview" topLeftCell="A5">
      <pane xSplit="4" ySplit="10" topLeftCell="J159" activePane="bottomRight" state="frozen"/>
      <selection pane="bottomRight" activeCell="L168" sqref="L168"/>
      <rowBreaks count="30" manualBreakCount="30">
        <brk id="28" max="15" man="1"/>
        <brk id="40" max="15"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67" bottom="0" header="0" footer="0"/>
      <printOptions horizontalCentered="1"/>
      <pageSetup paperSize="8" scale="39" fitToHeight="0" orientation="landscape" horizontalDpi="4294967293" r:id="rId5"/>
      <autoFilter ref="A7:L386"/>
    </customSheetView>
    <customSheetView guid="{5EB1B5BB-79BE-4318-9140-3FA31802D519}" scale="40" showPageBreaks="1" outlineSymbols="0" zeroValues="0" fitToPage="1" printArea="1" showAutoFilter="1" view="pageBreakPreview" topLeftCell="A4">
      <pane xSplit="4" ySplit="7" topLeftCell="K166" activePane="bottomRight" state="frozen"/>
      <selection pane="bottomRight" activeCell="K170" sqref="K170:K175"/>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9" fitToHeight="0" orientation="landscape" r:id="rId6"/>
      <autoFilter ref="A7:K386"/>
    </customSheetView>
    <customSheetView guid="{5FB953A5-71FF-4056-AF98-C9D06FF0EDF3}" scale="35" showPageBreaks="1" outlineSymbols="0" zeroValues="0" fitToPage="1" printArea="1" showAutoFilter="1" hiddenColumns="1" view="pageBreakPreview" topLeftCell="A5">
      <pane xSplit="4" ySplit="4" topLeftCell="F9" activePane="bottomRight" state="frozen"/>
      <selection pane="bottomRight" activeCell="F9" sqref="F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39" fitToHeight="0" orientation="landscape" r:id="rId7"/>
      <autoFilter ref="A7:P398"/>
    </customSheetView>
    <customSheetView guid="{9FA29541-62F4-4CED-BF33-19F6BA57578F}" scale="40" showPageBreaks="1" outlineSymbols="0" zeroValues="0" printArea="1" showAutoFilter="1" hiddenColumns="1" view="pageBreakPreview" topLeftCell="A4">
      <pane xSplit="4" ySplit="4" topLeftCell="K167" activePane="bottomRight" state="frozen"/>
      <selection pane="bottomRight" activeCell="P172" sqref="P172:P175"/>
      <rowBreaks count="2" manualBreakCount="2">
        <brk id="77" max="15" man="1"/>
        <brk id="171" max="15" man="1"/>
      </rowBreaks>
      <pageMargins left="0" right="0" top="0.9055118110236221" bottom="0" header="0" footer="0"/>
      <printOptions horizontalCentered="1"/>
      <pageSetup paperSize="8" scale="45" fitToHeight="9" orientation="landscape" r:id="rId8"/>
      <autoFilter ref="A7:P401"/>
    </customSheetView>
    <customSheetView guid="{998B8119-4FF3-4A16-838D-539C6AE34D55}" scale="40" showPageBreaks="1" outlineSymbols="0" zeroValues="0" fitToPage="1" printArea="1" showAutoFilter="1" hiddenRows="1" hiddenColumns="1" view="pageBreakPreview" topLeftCell="A4">
      <pane xSplit="4" ySplit="7" topLeftCell="F163" activePane="bottomRight" state="frozen"/>
      <selection pane="bottomRight" activeCell="F144" sqref="F144:G149"/>
      <rowBreaks count="29" manualBreakCount="29">
        <brk id="175" max="18" man="1"/>
        <brk id="209" max="18" man="1"/>
        <brk id="1033" max="18" man="1"/>
        <brk id="1083" max="18" man="1"/>
        <brk id="1140" max="18" man="1"/>
        <brk id="1211" max="18" man="1"/>
        <brk id="1266" max="14" man="1"/>
        <brk id="1281" max="10" man="1"/>
        <brk id="1317" max="10" man="1"/>
        <brk id="1357" max="10" man="1"/>
        <brk id="1396" max="10" man="1"/>
        <brk id="1434" max="10" man="1"/>
        <brk id="1470" max="10" man="1"/>
        <brk id="1507" max="10" man="1"/>
        <brk id="1545" max="10" man="1"/>
        <brk id="1580" max="10" man="1"/>
        <brk id="1616" max="10" man="1"/>
        <brk id="1656" max="10" man="1"/>
        <brk id="1695" max="10" man="1"/>
        <brk id="1734" max="10" man="1"/>
        <brk id="1774" max="10" man="1"/>
        <brk id="1812" max="10" man="1"/>
        <brk id="1847" max="10" man="1"/>
        <brk id="1877" max="10" man="1"/>
        <brk id="1914" max="10" man="1"/>
        <brk id="1951" max="10" man="1"/>
        <brk id="1986" max="10" man="1"/>
        <brk id="2028" max="10" man="1"/>
        <brk id="2082" max="10" man="1"/>
      </rowBreaks>
      <pageMargins left="0" right="0" top="0.9055118110236221" bottom="0" header="0" footer="0"/>
      <printOptions horizontalCentered="1"/>
      <pageSetup paperSize="8" scale="27" fitToHeight="0" orientation="landscape" r:id="rId9"/>
      <autoFilter ref="A7:P401"/>
    </customSheetView>
    <customSheetView guid="{539CB3DF-9B66-4BE7-9074-8CE0405EB8A6}" scale="40" showPageBreaks="1" outlineSymbols="0" zeroValues="0" fitToPage="1" printArea="1" showAutoFilter="1" hiddenColumns="1" view="pageBreakPreview" topLeftCell="A4">
      <pane xSplit="4" ySplit="7" topLeftCell="J170" activePane="bottomRight" state="frozen"/>
      <selection pane="bottomRight" activeCell="P182" sqref="P182"/>
      <rowBreaks count="29" manualBreakCount="29">
        <brk id="174" max="18" man="1"/>
        <brk id="208" max="18" man="1"/>
        <brk id="1036" max="18" man="1"/>
        <brk id="1086" max="18" man="1"/>
        <brk id="1143" max="18" man="1"/>
        <brk id="1214" max="18" man="1"/>
        <brk id="1269" max="14" man="1"/>
        <brk id="1284" max="10" man="1"/>
        <brk id="1320" max="10" man="1"/>
        <brk id="1360" max="10" man="1"/>
        <brk id="1399" max="10" man="1"/>
        <brk id="1437" max="10" man="1"/>
        <brk id="1473" max="10" man="1"/>
        <brk id="1510" max="10" man="1"/>
        <brk id="1548" max="10" man="1"/>
        <brk id="1583" max="10" man="1"/>
        <brk id="1619" max="10" man="1"/>
        <brk id="1659" max="10" man="1"/>
        <brk id="1698" max="10" man="1"/>
        <brk id="1737" max="10" man="1"/>
        <brk id="1777" max="10" man="1"/>
        <brk id="1815" max="10" man="1"/>
        <brk id="1850" max="10" man="1"/>
        <brk id="1880" max="10" man="1"/>
        <brk id="1917" max="10" man="1"/>
        <brk id="1954" max="10" man="1"/>
        <brk id="1989" max="10" man="1"/>
        <brk id="2031" max="10" man="1"/>
        <brk id="2085" max="10" man="1"/>
      </rowBreaks>
      <pageMargins left="0" right="0" top="0.9055118110236221" bottom="0" header="0" footer="0"/>
      <printOptions horizontalCentered="1"/>
      <pageSetup paperSize="8" scale="43" fitToHeight="0" orientation="landscape" r:id="rId10"/>
      <autoFilter ref="A7:P393"/>
    </customSheetView>
    <customSheetView guid="{D20DFCFE-63F9-4265-B37B-4F36C46DF159}" scale="40" showPageBreaks="1" outlineSymbols="0" zeroValues="0" fitToPage="1" printArea="1" showAutoFilter="1" hiddenRows="1" hiddenColumns="1" view="pageBreakPreview" topLeftCell="A4">
      <pane xSplit="2" ySplit="7" topLeftCell="C963" activePane="bottomRight" state="frozen"/>
      <selection pane="bottomRight" activeCell="A782" sqref="A778:XFD782"/>
      <rowBreaks count="29" manualBreakCount="29">
        <brk id="174" max="18" man="1"/>
        <brk id="208" max="18" man="1"/>
        <brk id="1019" max="18" man="1"/>
        <brk id="1069" max="18" man="1"/>
        <brk id="1126" max="18" man="1"/>
        <brk id="1197" max="18" man="1"/>
        <brk id="1252" max="14" man="1"/>
        <brk id="1267" max="10" man="1"/>
        <brk id="1303" max="10" man="1"/>
        <brk id="1343" max="10" man="1"/>
        <brk id="1382" max="10" man="1"/>
        <brk id="1420" max="10" man="1"/>
        <brk id="1456" max="10" man="1"/>
        <brk id="1493" max="10" man="1"/>
        <brk id="1531" max="10" man="1"/>
        <brk id="1566" max="10" man="1"/>
        <brk id="1602" max="10" man="1"/>
        <brk id="1642" max="10" man="1"/>
        <brk id="1681" max="10" man="1"/>
        <brk id="1720" max="10" man="1"/>
        <brk id="1760" max="10" man="1"/>
        <brk id="1798" max="10" man="1"/>
        <brk id="1833" max="10" man="1"/>
        <brk id="1863" max="10" man="1"/>
        <brk id="1900" max="10" man="1"/>
        <brk id="1937" max="10" man="1"/>
        <brk id="1972" max="10" man="1"/>
        <brk id="2014" max="10" man="1"/>
        <brk id="2068" max="10" man="1"/>
      </rowBreaks>
      <pageMargins left="0" right="0" top="0.9055118110236221" bottom="0" header="0" footer="0"/>
      <printOptions horizontalCentered="1"/>
      <pageSetup paperSize="8" scale="42" fitToHeight="0" orientation="landscape" r:id="rId11"/>
      <autoFilter ref="A9:S1185"/>
    </customSheetView>
    <customSheetView guid="{A6B98527-7CBF-4E4D-BDEA-9334A3EB779F}" scale="57" showPageBreaks="1" outlineSymbols="0" zeroValues="0" fitToPage="1" printArea="1" showAutoFilter="1" hiddenColumns="1" view="pageBreakPreview" topLeftCell="A4">
      <pane xSplit="2" ySplit="7" topLeftCell="C11" activePane="bottomRight" state="frozen"/>
      <selection pane="bottomRight" activeCell="G15" sqref="G15"/>
      <pageMargins left="0" right="0" top="0.9055118110236221" bottom="0.47" header="0" footer="0"/>
      <printOptions horizontalCentered="1"/>
      <pageSetup paperSize="8" scale="42" fitToHeight="0" orientation="landscape" r:id="rId12"/>
      <autoFilter ref="A9:S1185"/>
    </customSheetView>
    <customSheetView guid="{D7BC8E82-4392-4806-9DAE-D94253790B9C}" scale="48" showPageBreaks="1" outlineSymbols="0" zeroValues="0" fitToPage="1" printArea="1" showAutoFilter="1" hiddenColumns="1" view="pageBreakPreview" topLeftCell="A4">
      <pane xSplit="2" ySplit="7" topLeftCell="L909" activePane="bottomRight" state="frozen"/>
      <selection pane="bottomRight" activeCell="S925" sqref="S925:S930"/>
      <rowBreaks count="4" manualBreakCount="4">
        <brk id="70" max="85" man="1"/>
        <brk id="88" max="85" man="1"/>
        <brk id="260" max="85" man="1"/>
        <brk id="320" max="85" man="1"/>
      </rowBreaks>
      <pageMargins left="0" right="0" top="0.9055118110236221" bottom="0.47" header="0" footer="0"/>
      <printOptions horizontalCentered="1"/>
      <pageSetup paperSize="8" scale="42" fitToHeight="0" orientation="landscape" r:id="rId13"/>
      <autoFilter ref="A9:T1161"/>
    </customSheetView>
    <customSheetView guid="{F2110B0B-AAE7-42F0-B553-C360E9249AD4}" scale="48" showPageBreaks="1" outlineSymbols="0" zeroValues="0" fitToPage="1" printArea="1" showAutoFilter="1" hiddenColumns="1" view="pageBreakPreview" topLeftCell="A4">
      <pane xSplit="2" ySplit="7" topLeftCell="L726" activePane="bottomRight" state="frozen"/>
      <selection pane="bottomRight" activeCell="S728" sqref="S728:S733"/>
      <pageMargins left="0" right="0" top="0.9055118110236221" bottom="0.47" header="0" footer="0"/>
      <printOptions horizontalCentered="1"/>
      <pageSetup paperSize="8" scale="42" fitToHeight="0" orientation="landscape" r:id="rId14"/>
      <autoFilter ref="A9:T1142"/>
    </customSheetView>
    <customSheetView guid="{9E943B7D-D4C7-443F-BC4C-8AB90546D8A5}" scale="40" showPageBreaks="1" zeroValues="0" fitToPage="1" showAutoFilter="1" hiddenRows="1" hiddenColumns="1" view="pageBreakPreview" topLeftCell="A4">
      <pane xSplit="2" ySplit="7" topLeftCell="D714" activePane="bottomRight" state="frozen"/>
      <selection pane="bottomRight" activeCell="M818" sqref="M818"/>
      <rowBreaks count="42" manualBreakCount="42">
        <brk id="99" max="17" man="1"/>
        <brk id="134" max="17" man="1"/>
        <brk id="180" max="16383" man="1"/>
        <brk id="249" max="17" man="1"/>
        <brk id="266" max="17" man="1"/>
        <brk id="300" max="16383" man="1"/>
        <brk id="435" max="16383" man="1"/>
        <brk id="489" max="17" man="1"/>
        <brk id="535" max="17" man="1"/>
        <brk id="579" max="17" man="1"/>
        <brk id="632" max="17" man="1"/>
        <brk id="695" max="16383" man="1"/>
        <brk id="763" max="16383" man="1"/>
        <brk id="814" max="16383" man="1"/>
        <brk id="876" max="16383" man="1"/>
        <brk id="1024" max="17" man="1"/>
        <brk id="1085" max="16383" man="1"/>
        <brk id="1146" max="17" man="1"/>
        <brk id="1210" max="14"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39370078740157483" bottom="0" header="0" footer="0"/>
      <printOptions horizontalCentered="1"/>
      <pageSetup paperSize="8" scale="39" fitToHeight="0" orientation="landscape" r:id="rId15"/>
      <autoFilter ref="B1:T1"/>
    </customSheetView>
    <customSheetView guid="{2DF88C31-E5A0-4DFE-877D-5A31D3992603}" scale="40" showPageBreaks="1" fitToPage="1" printArea="1" hiddenRows="1" view="pageBreakPreview" topLeftCell="A4">
      <pane xSplit="2" ySplit="7" topLeftCell="H664" activePane="bottomRight" state="frozen"/>
      <selection pane="bottomRight" activeCell="J675" sqref="J675"/>
      <rowBreaks count="59" manualBreakCount="59">
        <brk id="46" max="15" man="1"/>
        <brk id="95" max="15" man="1"/>
        <brk id="123" max="15" man="1"/>
        <brk id="124" max="15" man="1"/>
        <brk id="170" max="15" man="1"/>
        <brk id="212" max="15" man="1"/>
        <brk id="240" max="15" man="1"/>
        <brk id="272" max="15" man="1"/>
        <brk id="312" max="15" man="1"/>
        <brk id="363" max="15" man="1"/>
        <brk id="364" max="15" man="1"/>
        <brk id="377" max="15" man="1"/>
        <brk id="419" max="15" man="1"/>
        <brk id="457" max="15" man="1"/>
        <brk id="458" max="15" man="1"/>
        <brk id="482" max="15" man="1"/>
        <brk id="534" max="15" man="1"/>
        <brk id="541" max="15" man="1"/>
        <brk id="590" max="15" man="1"/>
        <brk id="591" max="15" man="1"/>
        <brk id="631" max="15" man="1"/>
        <brk id="671" max="15" man="1"/>
        <brk id="715" max="15" man="1"/>
        <brk id="717" max="15" man="1"/>
        <brk id="728" max="15" man="1"/>
        <brk id="767" max="15" man="1"/>
        <brk id="790" max="15" man="1"/>
        <brk id="800" max="15" man="1"/>
        <brk id="843" max="15" man="1"/>
        <brk id="880" max="15" man="1"/>
        <brk id="930" max="15" man="1"/>
        <brk id="931" max="15" man="1"/>
        <brk id="973" max="15" man="1"/>
        <brk id="1029" max="15" man="1"/>
        <brk id="1071" max="15" man="1"/>
        <brk id="1105" max="14" man="1"/>
        <brk id="1160" max="14" man="1"/>
        <brk id="1175" max="10" man="1"/>
        <brk id="1211" max="10" man="1"/>
        <brk id="1251" max="10" man="1"/>
        <brk id="1290" max="10" man="1"/>
        <brk id="1328" max="10" man="1"/>
        <brk id="1364" max="10" man="1"/>
        <brk id="1401" max="10" man="1"/>
        <brk id="1439" max="10" man="1"/>
        <brk id="1474" max="10" man="1"/>
        <brk id="1510" max="10" man="1"/>
        <brk id="1550" max="10" man="1"/>
        <brk id="1589" max="10" man="1"/>
        <brk id="1628" max="10" man="1"/>
        <brk id="1668" max="10" man="1"/>
        <brk id="1706" max="10" man="1"/>
        <brk id="1741" max="10" man="1"/>
        <brk id="1771" max="10" man="1"/>
        <brk id="1808" max="10" man="1"/>
        <brk id="1845" max="10" man="1"/>
        <brk id="1880" max="10" man="1"/>
        <brk id="1922" max="10" man="1"/>
        <brk id="1976" max="10" man="1"/>
      </rowBreaks>
      <pageMargins left="0" right="0" top="0.9055118110236221" bottom="0" header="0" footer="0"/>
      <printOptions horizontalCentered="1"/>
      <pageSetup paperSize="8" scale="38" fitToHeight="0" orientation="landscape" r:id="rId16"/>
    </customSheetView>
    <customSheetView guid="{24E5C1BC-322C-4FEF-B964-F0DCC04482C1}" scale="25" showPageBreaks="1" fitToPage="1" hiddenRows="1" hiddenColumns="1" view="pageBreakPreview">
      <pane xSplit="1" ySplit="10" topLeftCell="J501" activePane="bottomRight" state="frozen"/>
      <selection pane="bottomRight" activeCell="AC507" sqref="AB507:AC507"/>
      <rowBreaks count="52" manualBreakCount="52">
        <brk id="53" max="16383" man="1"/>
        <brk id="88" max="16383" man="1"/>
        <brk id="116" max="16383" man="1"/>
        <brk id="138" max="16383" man="1"/>
        <brk id="179" max="16383" man="1"/>
        <brk id="192" max="16383" man="1"/>
        <brk id="233" max="16383" man="1"/>
        <brk id="266" max="16383" man="1"/>
        <brk id="294" max="16383" man="1"/>
        <brk id="329" max="16383" man="1"/>
        <brk id="363" max="16383" man="1"/>
        <brk id="390" max="16383" man="1"/>
        <brk id="423" max="16383" man="1"/>
        <brk id="465" max="16383" man="1"/>
        <brk id="498" max="16383" man="1"/>
        <brk id="527" max="16383" man="1"/>
        <brk id="554" max="16383" man="1"/>
        <brk id="587" max="16383" man="1"/>
        <brk id="629" max="16383" man="1"/>
        <brk id="677" max="16383" man="1"/>
        <brk id="726" max="16383" man="1"/>
        <brk id="768" max="16383" man="1"/>
        <brk id="802" max="16383" man="1"/>
        <brk id="841" max="16383" man="1"/>
        <brk id="877" max="16383" man="1"/>
        <brk id="901" max="16383" man="1"/>
        <brk id="909" max="16383" man="1"/>
        <brk id="999" max="14" man="1"/>
        <brk id="1054" max="14" man="1"/>
        <brk id="1069" max="10" man="1"/>
        <brk id="1105" max="10" man="1"/>
        <brk id="1145" max="10" man="1"/>
        <brk id="1184" max="10" man="1"/>
        <brk id="1222" max="10" man="1"/>
        <brk id="1258" max="10" man="1"/>
        <brk id="1295" max="10" man="1"/>
        <brk id="1333" max="10" man="1"/>
        <brk id="1368" max="10" man="1"/>
        <brk id="1404" max="10" man="1"/>
        <brk id="1444" max="10" man="1"/>
        <brk id="1483" max="10" man="1"/>
        <brk id="1522" max="10" man="1"/>
        <brk id="1562" max="10" man="1"/>
        <brk id="1600" max="10" man="1"/>
        <brk id="1635" max="10" man="1"/>
        <brk id="1665" max="10" man="1"/>
        <brk id="1702" max="10" man="1"/>
        <brk id="1739" max="10" man="1"/>
        <brk id="1774" max="10" man="1"/>
        <brk id="1816" max="10" man="1"/>
        <brk id="1870" max="10" man="1"/>
        <brk id="1888" max="10" man="1"/>
      </rowBreaks>
      <pageMargins left="0" right="0" top="0.70866141732283472" bottom="0.19685039370078741" header="0" footer="0"/>
      <printOptions horizontalCentered="1"/>
      <pageSetup paperSize="8" scale="30" fitToHeight="0" orientation="landscape" horizontalDpi="4294967293" r:id="rId17"/>
    </customSheetView>
    <customSheetView guid="{37F8CE32-8CE8-4D95-9C0E-63112E6EFFE9}" scale="30" showPageBreaks="1" printArea="1" hiddenRows="1" hiddenColumns="1" view="pageBreakPreview" showRuler="0" topLeftCell="A4">
      <pane xSplit="2" ySplit="7" topLeftCell="L11" activePane="bottomRight" state="frozen"/>
      <selection pane="bottomRight" activeCell="L119" sqref="L119"/>
      <rowBreaks count="43" manualBreakCount="43">
        <brk id="95" max="15" man="1"/>
        <brk id="123" max="15" man="1"/>
        <brk id="172" max="15" man="1"/>
        <brk id="224" max="15" man="1"/>
        <brk id="263" max="15" man="1"/>
        <brk id="323" max="15" man="1"/>
        <brk id="368" max="15" man="1"/>
        <brk id="405" max="15" man="1"/>
        <brk id="433" max="15" man="1"/>
        <brk id="480" max="15" man="1"/>
        <brk id="531" max="15" man="1"/>
        <brk id="623" max="15" man="1"/>
        <brk id="662" max="15" man="1"/>
        <brk id="732" max="15" man="1"/>
        <brk id="780" max="15" man="1"/>
        <brk id="850" max="15" man="1"/>
        <brk id="891" max="15" man="1"/>
        <brk id="935" max="15" man="1"/>
        <brk id="987" max="15" man="1"/>
        <brk id="1077" max="14" man="1"/>
        <brk id="1132" max="14" man="1"/>
        <brk id="1147"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29" fitToHeight="0" orientation="landscape" r:id="rId18"/>
      <headerFooter alignWithMargins="0"/>
    </customSheetView>
    <customSheetView guid="{CBF9D894-3FD2-4B68-BAC8-643DB23851C0}" scale="30" showPageBreaks="1" hiddenRows="1" view="pageBreakPreview" topLeftCell="A4">
      <pane xSplit="2" ySplit="7" topLeftCell="C757" activePane="bottomRight" state="frozen"/>
      <selection pane="bottomRight" activeCell="A768" sqref="A768:O773"/>
      <rowBreaks count="63" manualBreakCount="63">
        <brk id="60" max="15" man="1"/>
        <brk id="83" max="15" man="1"/>
        <brk id="95" max="15" man="1"/>
        <brk id="119" max="15" man="1"/>
        <brk id="130" max="15" man="1"/>
        <brk id="160" max="15" man="1"/>
        <brk id="179" max="15" man="1"/>
        <brk id="219" max="15" man="1"/>
        <brk id="231" max="15" man="1"/>
        <brk id="257" max="15" man="1"/>
        <brk id="270" max="15" man="1"/>
        <brk id="302" max="15" man="1"/>
        <brk id="330" max="15" man="1"/>
        <brk id="360" max="15" man="1"/>
        <brk id="375" max="15" man="1"/>
        <brk id="405" max="15" man="1"/>
        <brk id="412" max="15" man="1"/>
        <brk id="435" max="15" man="1"/>
        <brk id="440" max="15" man="1"/>
        <brk id="465" max="15" man="1"/>
        <brk id="487" max="15" man="1"/>
        <brk id="526" max="15" man="1"/>
        <brk id="538" max="15" man="1"/>
        <brk id="596" max="15" man="1"/>
        <brk id="637" max="15" man="1"/>
        <brk id="661" max="15" man="1"/>
        <brk id="676" max="15" man="1"/>
        <brk id="713" max="15" man="1"/>
        <brk id="746" max="15" man="1"/>
        <brk id="775" max="15" man="1"/>
        <brk id="794" max="15" man="1"/>
        <brk id="840" max="15" man="1"/>
        <brk id="864" max="15" man="1"/>
        <brk id="894" max="15" man="1"/>
        <brk id="905" max="15" man="1"/>
        <brk id="936" max="15" man="1"/>
        <brk id="949" max="15" man="1"/>
        <brk id="982" max="15" man="1"/>
        <brk id="1015" max="15"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29" fitToHeight="0" orientation="landscape" r:id="rId19"/>
    </customSheetView>
    <customSheetView guid="{C8C7D91A-0101-429D-A7C4-25C2A366909A}" scale="46" showPageBreaks="1" outlineSymbols="0" zeroValues="0" fitToPage="1" showAutoFilter="1" hiddenRows="1" hiddenColumns="1" view="pageBreakPreview" topLeftCell="A4">
      <pane xSplit="2" ySplit="7" topLeftCell="C863" activePane="bottomRight" state="frozen"/>
      <selection pane="bottomRight" activeCell="N1075" sqref="N1075"/>
      <rowBreaks count="42" manualBreakCount="42">
        <brk id="97" max="15" man="1"/>
        <brk id="129" max="15" man="1"/>
        <brk id="159" max="15" man="1"/>
        <brk id="214" max="16383" man="1"/>
        <brk id="256" max="16383" man="1"/>
        <brk id="310" max="16383" man="1"/>
        <brk id="378" max="15" man="1"/>
        <brk id="420" max="15" man="1"/>
        <brk id="455" max="15" man="1"/>
        <brk id="502" max="15" man="1"/>
        <brk id="565" max="15" man="1"/>
        <brk id="646" max="15" man="1"/>
        <brk id="702" max="16383" man="1"/>
        <brk id="763" max="16383" man="1"/>
        <brk id="821" max="24" man="1"/>
        <brk id="906" max="15" man="1"/>
        <brk id="956" max="15" man="1"/>
        <brk id="1013" max="15" man="1"/>
        <brk id="1084" max="14" man="1"/>
        <brk id="1139" max="14" man="1"/>
        <brk id="1154"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34" fitToHeight="0" orientation="landscape" r:id="rId20"/>
      <autoFilter ref="A9:V1172"/>
    </customSheetView>
    <customSheetView guid="{CB1A56DC-A135-41E6-8A02-AE4E518C879F}" scale="50" showPageBreaks="1" fitToPage="1" view="pageBreakPreview" topLeftCell="A4">
      <pane xSplit="2" ySplit="7" topLeftCell="C408" activePane="bottomRight" state="frozen"/>
      <selection pane="bottomRight" activeCell="G421" sqref="G421"/>
      <rowBreaks count="38" manualBreakCount="38">
        <brk id="101" max="20" man="1"/>
        <brk id="136" max="20" man="1"/>
        <brk id="184" max="20" man="1"/>
        <brk id="256" max="20" man="1"/>
        <brk id="304" max="20" man="1"/>
        <brk id="430" max="20" man="1"/>
        <brk id="489" max="20" man="1"/>
        <brk id="531" max="20" man="1"/>
        <brk id="569" max="20" man="1"/>
        <brk id="641" max="20" man="1"/>
        <brk id="709" max="20" man="1"/>
        <brk id="784" max="20" man="1"/>
        <brk id="856" max="20" man="1"/>
        <brk id="918" max="20" man="1"/>
        <brk id="1049" max="20" man="1"/>
        <brk id="1110" max="20" man="1"/>
        <brk id="1164" max="20" man="1"/>
        <brk id="1236" max="10" man="1"/>
        <brk id="1276" max="10" man="1"/>
        <brk id="1315" max="10" man="1"/>
        <brk id="1353" max="10" man="1"/>
        <brk id="1389" max="10" man="1"/>
        <brk id="1426" max="10" man="1"/>
        <brk id="1464" max="10" man="1"/>
        <brk id="1499" max="10" man="1"/>
        <brk id="1535" max="10" man="1"/>
        <brk id="1575" max="10" man="1"/>
        <brk id="1614" max="10" man="1"/>
        <brk id="1653" max="10" man="1"/>
        <brk id="1693" max="10" man="1"/>
        <brk id="1731" max="10" man="1"/>
        <brk id="1766" max="10" man="1"/>
        <brk id="1796" max="10" man="1"/>
        <brk id="1833" max="10" man="1"/>
        <brk id="1870" max="10" man="1"/>
        <brk id="1905" max="10" man="1"/>
        <brk id="1947" max="10" man="1"/>
        <brk id="2001" max="10" man="1"/>
      </rowBreaks>
      <pageMargins left="0" right="0" top="0.9055118110236221" bottom="0" header="0" footer="0"/>
      <printOptions horizontalCentered="1"/>
      <pageSetup paperSize="8" scale="16" fitToHeight="0" orientation="landscape" r:id="rId21"/>
    </customSheetView>
    <customSheetView guid="{2F7AC811-CA37-46E3-866E-6E10DF43054A}" scale="60" showPageBreaks="1" outlineSymbols="0" zeroValues="0" fitToPage="1" showAutoFilter="1" view="pageBreakPreview" topLeftCell="A4">
      <pane xSplit="2" ySplit="7" topLeftCell="C776" activePane="bottomRight" state="frozen"/>
      <selection pane="bottomRight" activeCell="N792" sqref="N792"/>
      <rowBreaks count="47" manualBreakCount="47">
        <brk id="67" max="24" man="1"/>
        <brk id="97" max="15" man="1"/>
        <brk id="129" max="15" man="1"/>
        <brk id="171" max="15" man="1"/>
        <brk id="227" max="15" man="1"/>
        <brk id="267" max="15" man="1"/>
        <brk id="321" max="15" man="1"/>
        <brk id="385" max="24" man="1"/>
        <brk id="390" max="15" man="1"/>
        <brk id="432" max="15" man="1"/>
        <brk id="467" max="15" man="1"/>
        <brk id="514" max="15" man="1"/>
        <brk id="577" max="15" man="1"/>
        <brk id="656" max="24" man="1"/>
        <brk id="665" max="15" man="1"/>
        <brk id="723" max="15" man="1"/>
        <brk id="784" max="15" man="1"/>
        <brk id="858" max="24" man="1"/>
        <brk id="943" max="15" man="1"/>
        <brk id="993" max="15" man="1"/>
        <brk id="1048" max="24" man="1"/>
        <brk id="1050" max="15" man="1"/>
        <brk id="1118" max="24" man="1"/>
        <brk id="1121" max="14" man="1"/>
        <brk id="1176" max="14" man="1"/>
        <brk id="1191" max="10" man="1"/>
        <brk id="1227" max="10" man="1"/>
        <brk id="1267" max="10" man="1"/>
        <brk id="1306" max="10" man="1"/>
        <brk id="1344" max="10" man="1"/>
        <brk id="1380" max="10" man="1"/>
        <brk id="1417" max="10" man="1"/>
        <brk id="1455" max="10" man="1"/>
        <brk id="1490" max="10" man="1"/>
        <brk id="1526" max="10" man="1"/>
        <brk id="1566" max="10" man="1"/>
        <brk id="1605" max="10" man="1"/>
        <brk id="1644" max="10" man="1"/>
        <brk id="1684" max="10" man="1"/>
        <brk id="1722" max="10" man="1"/>
        <brk id="1757" max="10" man="1"/>
        <brk id="1787" max="10" man="1"/>
        <brk id="1824" max="10" man="1"/>
        <brk id="1861" max="10" man="1"/>
        <brk id="1896" max="10" man="1"/>
        <brk id="1938" max="10" man="1"/>
        <brk id="1992" max="10" man="1"/>
      </rowBreaks>
      <pageMargins left="0" right="0" top="0.9055118110236221" bottom="0" header="0" footer="0"/>
      <printOptions horizontalCentered="1"/>
      <pageSetup paperSize="8" scale="16" fitToHeight="0" orientation="landscape" r:id="rId22"/>
      <autoFilter ref="A9:S1185"/>
    </customSheetView>
    <customSheetView guid="{7B245AB0-C2AF-4822-BFC4-2399F85856C1}" scale="40" showPageBreaks="1" outlineSymbols="0" zeroValues="0" fitToPage="1" printArea="1" showAutoFilter="1" hiddenColumns="1" view="pageBreakPreview" topLeftCell="A4">
      <pane xSplit="4" ySplit="7" topLeftCell="F182" activePane="bottomRight" state="frozen"/>
      <selection pane="bottomRight" activeCell="F190" sqref="F190"/>
      <rowBreaks count="29" manualBreakCount="29">
        <brk id="180" max="18"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9055118110236221" bottom="0" header="0" footer="0"/>
      <printOptions horizontalCentered="1"/>
      <pageSetup paperSize="8" scale="38" fitToHeight="0" orientation="landscape" r:id="rId23"/>
      <autoFilter ref="A7:P404"/>
    </customSheetView>
    <customSheetView guid="{67ADFAE6-A9AF-44D7-8539-93CD0F6B7849}" scale="40" showPageBreaks="1" outlineSymbols="0" zeroValues="0" fitToPage="1" printArea="1" showAutoFilter="1" view="pageBreakPreview" topLeftCell="A4">
      <pane xSplit="4" ySplit="7" topLeftCell="L176" activePane="bottomRight" state="frozen"/>
      <selection pane="bottomRight" activeCell="L187" sqref="L187"/>
      <rowBreaks count="31" manualBreakCount="31">
        <brk id="41" max="15" man="1"/>
        <brk id="109" max="15" man="1"/>
        <brk id="146" max="15" man="1"/>
        <brk id="207" max="18" man="1"/>
        <brk id="1030" max="18" man="1"/>
        <brk id="1080" max="18" man="1"/>
        <brk id="1137" max="18" man="1"/>
        <brk id="1208" max="18" man="1"/>
        <brk id="1263" max="14" man="1"/>
        <brk id="1278" max="10" man="1"/>
        <brk id="1314" max="10" man="1"/>
        <brk id="1354" max="10" man="1"/>
        <brk id="1393" max="10" man="1"/>
        <brk id="1431" max="10" man="1"/>
        <brk id="1467" max="10" man="1"/>
        <brk id="1504" max="10" man="1"/>
        <brk id="1542" max="10" man="1"/>
        <brk id="1577" max="10" man="1"/>
        <brk id="1613" max="10" man="1"/>
        <brk id="1653" max="10" man="1"/>
        <brk id="1692" max="10" man="1"/>
        <brk id="1731" max="10" man="1"/>
        <brk id="1771" max="10" man="1"/>
        <brk id="1809" max="10" man="1"/>
        <brk id="1844" max="10" man="1"/>
        <brk id="1874" max="10" man="1"/>
        <brk id="1911" max="10" man="1"/>
        <brk id="1948" max="10" man="1"/>
        <brk id="1983" max="10" man="1"/>
        <brk id="2025" max="10" man="1"/>
        <brk id="2079" max="10" man="1"/>
      </rowBreaks>
      <pageMargins left="0" right="0" top="0.9055118110236221" bottom="0" header="0" footer="0"/>
      <printOptions horizontalCentered="1"/>
      <pageSetup paperSize="8" scale="38" fitToHeight="0" orientation="landscape" horizontalDpi="4294967293" r:id="rId24"/>
      <autoFilter ref="A7:L386"/>
    </customSheetView>
    <customSheetView guid="{99950613-28E7-4EC2-B918-559A2757B0A9}" scale="50" showPageBreaks="1" outlineSymbols="0" zeroValues="0" fitToPage="1" printArea="1" showAutoFilter="1" view="pageBreakPreview" topLeftCell="A3">
      <pane xSplit="2" ySplit="5" topLeftCell="C53" activePane="bottomRight" state="frozen"/>
      <selection pane="bottomRight" activeCell="E46" sqref="E46"/>
      <rowBreaks count="33" manualBreakCount="33">
        <brk id="42" max="10" man="1"/>
        <brk id="87" max="10" man="1"/>
        <brk id="129" max="10" man="1"/>
        <brk id="149" max="10" man="1"/>
        <brk id="175" max="10" man="1"/>
        <brk id="204" max="18" man="1"/>
        <brk id="1021" max="18" man="1"/>
        <brk id="1071" max="18" man="1"/>
        <brk id="1128" max="18" man="1"/>
        <brk id="1199" max="18" man="1"/>
        <brk id="1254" max="14" man="1"/>
        <brk id="1269" max="10" man="1"/>
        <brk id="1305" max="10" man="1"/>
        <brk id="1345" max="10" man="1"/>
        <brk id="1384" max="10" man="1"/>
        <brk id="1422" max="10" man="1"/>
        <brk id="1458" max="10" man="1"/>
        <brk id="1495" max="10" man="1"/>
        <brk id="1533" max="10" man="1"/>
        <brk id="1568" max="10" man="1"/>
        <brk id="1604" max="10" man="1"/>
        <brk id="1644" max="10" man="1"/>
        <brk id="1683" max="10" man="1"/>
        <brk id="1722" max="10" man="1"/>
        <brk id="1762" max="10" man="1"/>
        <brk id="1800" max="10" man="1"/>
        <brk id="1835" max="10" man="1"/>
        <brk id="1865" max="10" man="1"/>
        <brk id="1902" max="10" man="1"/>
        <brk id="1939" max="10" man="1"/>
        <brk id="1974" max="10" man="1"/>
        <brk id="2016" max="10" man="1"/>
        <brk id="2070" max="10" man="1"/>
      </rowBreaks>
      <colBreaks count="1" manualBreakCount="1">
        <brk id="11" max="182" man="1"/>
      </colBreaks>
      <pageMargins left="0" right="0" top="0.9055118110236221" bottom="0" header="0" footer="0"/>
      <printOptions horizontalCentered="1"/>
      <pageSetup paperSize="8" scale="27" fitToHeight="0" orientation="landscape" horizontalDpi="4294967293" r:id="rId25"/>
      <autoFilter ref="A7:L386"/>
    </customSheetView>
    <customSheetView guid="{3EEA7E1A-5F2B-4408-A34C-1F0223B5B245}" scale="40" showPageBreaks="1" outlineSymbols="0" zeroValues="0" fitToPage="1" printArea="1" showAutoFilter="1" view="pageBreakPreview" topLeftCell="A5">
      <pane xSplit="4" ySplit="10" topLeftCell="K134" activePane="bottomRight" state="frozen"/>
      <selection pane="bottomRight" activeCell="L136" sqref="L136:L142"/>
      <rowBreaks count="30" manualBreakCount="30">
        <brk id="28" max="15" man="1"/>
        <brk id="40" max="15" man="1"/>
        <brk id="214" max="18" man="1"/>
        <brk id="1037" max="18" man="1"/>
        <brk id="1087" max="18" man="1"/>
        <brk id="1144" max="18" man="1"/>
        <brk id="1215" max="18" man="1"/>
        <brk id="1270" max="14" man="1"/>
        <brk id="1285" max="10" man="1"/>
        <brk id="1321" max="10" man="1"/>
        <brk id="1361" max="10" man="1"/>
        <brk id="1400" max="10" man="1"/>
        <brk id="1438" max="10" man="1"/>
        <brk id="1474" max="10" man="1"/>
        <brk id="1511" max="10" man="1"/>
        <brk id="1549" max="10" man="1"/>
        <brk id="1584" max="10" man="1"/>
        <brk id="1620" max="10" man="1"/>
        <brk id="1660" max="10" man="1"/>
        <brk id="1699" max="10" man="1"/>
        <brk id="1738" max="10" man="1"/>
        <brk id="1778" max="10" man="1"/>
        <brk id="1816" max="10" man="1"/>
        <brk id="1851" max="10" man="1"/>
        <brk id="1881" max="10" man="1"/>
        <brk id="1918" max="10" man="1"/>
        <brk id="1955" max="10" man="1"/>
        <brk id="1990" max="10" man="1"/>
        <brk id="2032" max="10" man="1"/>
        <brk id="2086" max="10" man="1"/>
      </rowBreaks>
      <pageMargins left="0" right="0" top="0.67" bottom="0" header="0" footer="0"/>
      <printOptions horizontalCentered="1"/>
      <pageSetup paperSize="8" scale="40" fitToHeight="0" orientation="landscape" horizontalDpi="4294967293" r:id="rId26"/>
      <autoFilter ref="A7:L386"/>
    </customSheetView>
    <customSheetView guid="{BEA0FDBA-BB07-4C19-8BBD-5E57EE395C09}" scale="50" showPageBreaks="1" outlineSymbols="0" zeroValues="0" printArea="1" showAutoFilter="1" hiddenColumns="1" view="pageBreakPreview" topLeftCell="E151">
      <selection activeCell="K155" sqref="K155"/>
      <rowBreaks count="34" manualBreakCount="34">
        <brk id="20" max="11" man="1"/>
        <brk id="28" max="11" man="1"/>
        <brk id="83" max="11" man="1"/>
        <brk id="122" max="11" man="1"/>
        <brk id="141" max="11" man="1"/>
        <brk id="163" max="11" man="1"/>
        <brk id="204" max="18" man="1"/>
        <brk id="1021" max="18" man="1"/>
        <brk id="1071" max="18" man="1"/>
        <brk id="1128" max="18" man="1"/>
        <brk id="1199" max="18" man="1"/>
        <brk id="1254" max="14" man="1"/>
        <brk id="1269" max="10" man="1"/>
        <brk id="1305" max="10" man="1"/>
        <brk id="1345" max="10" man="1"/>
        <brk id="1384" max="10" man="1"/>
        <brk id="1422" max="10" man="1"/>
        <brk id="1458" max="10" man="1"/>
        <brk id="1495" max="10" man="1"/>
        <brk id="1533" max="10" man="1"/>
        <brk id="1568" max="10" man="1"/>
        <brk id="1604" max="10" man="1"/>
        <brk id="1644" max="10" man="1"/>
        <brk id="1683" max="10" man="1"/>
        <brk id="1722" max="10" man="1"/>
        <brk id="1762" max="10" man="1"/>
        <brk id="1800" max="10" man="1"/>
        <brk id="1835" max="10" man="1"/>
        <brk id="1865" max="10" man="1"/>
        <brk id="1902" max="10" man="1"/>
        <brk id="1939" max="10" man="1"/>
        <brk id="1974" max="10" man="1"/>
        <brk id="2016" max="10" man="1"/>
        <brk id="2070" max="10" man="1"/>
      </rowBreaks>
      <colBreaks count="1" manualBreakCount="1">
        <brk id="12" max="183" man="1"/>
      </colBreaks>
      <pageMargins left="0" right="0" top="0.9055118110236221" bottom="0" header="0" footer="0"/>
      <printOptions horizontalCentered="1"/>
      <pageSetup paperSize="8" scale="39" fitToHeight="0" orientation="landscape" r:id="rId27"/>
      <autoFilter ref="A7:L386"/>
    </customSheetView>
    <customSheetView guid="{45DE1976-7F07-4EB4-8A9C-FB72D060BEFA}" scale="40" showPageBreaks="1" outlineSymbols="0" zeroValues="0" fitToPage="1" printArea="1" showAutoFilter="1" hiddenRows="1" hiddenColumns="1" view="pageBreakPreview" topLeftCell="E13">
      <selection activeCell="I1" sqref="I1:I1048576"/>
      <rowBreaks count="31" manualBreakCount="31">
        <brk id="128" max="11" man="1"/>
        <brk id="147" max="11" man="1"/>
        <brk id="171" max="11" man="1"/>
        <brk id="206" max="18" man="1"/>
        <brk id="1017" max="18" man="1"/>
        <brk id="1067" max="18" man="1"/>
        <brk id="1124" max="18" man="1"/>
        <brk id="1195" max="18" man="1"/>
        <brk id="1250" max="14" man="1"/>
        <brk id="1265" max="10" man="1"/>
        <brk id="1301" max="10" man="1"/>
        <brk id="1341" max="10" man="1"/>
        <brk id="1380" max="10" man="1"/>
        <brk id="1418" max="10" man="1"/>
        <brk id="1454" max="10" man="1"/>
        <brk id="1491" max="10" man="1"/>
        <brk id="1529" max="10" man="1"/>
        <brk id="1564" max="10" man="1"/>
        <brk id="1600" max="10" man="1"/>
        <brk id="1640" max="10" man="1"/>
        <brk id="1679" max="10" man="1"/>
        <brk id="1718" max="10" man="1"/>
        <brk id="1758" max="10" man="1"/>
        <brk id="1796" max="10" man="1"/>
        <brk id="1831" max="10" man="1"/>
        <brk id="1861" max="10" man="1"/>
        <brk id="1898" max="10" man="1"/>
        <brk id="1935" max="10" man="1"/>
        <brk id="1970" max="10" man="1"/>
        <brk id="2012" max="10" man="1"/>
        <brk id="2066" max="10" man="1"/>
      </rowBreaks>
      <pageMargins left="0" right="0" top="0.9055118110236221" bottom="0" header="0" footer="0"/>
      <printOptions horizontalCentered="1"/>
      <pageSetup paperSize="8" scale="42" fitToHeight="0" orientation="landscape" r:id="rId28"/>
      <autoFilter ref="A7:L386"/>
    </customSheetView>
  </customSheetViews>
  <mergeCells count="80">
    <mergeCell ref="H21:H23"/>
    <mergeCell ref="K155:K160"/>
    <mergeCell ref="K149:K154"/>
    <mergeCell ref="K143:K148"/>
    <mergeCell ref="K105:K110"/>
    <mergeCell ref="K111:K116"/>
    <mergeCell ref="K81:K86"/>
    <mergeCell ref="K75:K80"/>
    <mergeCell ref="K69:K74"/>
    <mergeCell ref="K123:K128"/>
    <mergeCell ref="K93:K98"/>
    <mergeCell ref="K117:K122"/>
    <mergeCell ref="K99:K104"/>
    <mergeCell ref="E5:H5"/>
    <mergeCell ref="K9:K14"/>
    <mergeCell ref="K15:K20"/>
    <mergeCell ref="K37:K42"/>
    <mergeCell ref="K21:K28"/>
    <mergeCell ref="K29:K35"/>
    <mergeCell ref="F21:F23"/>
    <mergeCell ref="G21:G23"/>
    <mergeCell ref="I21:I23"/>
    <mergeCell ref="J29:J30"/>
    <mergeCell ref="G29:G30"/>
    <mergeCell ref="H29:H30"/>
    <mergeCell ref="I29:I30"/>
    <mergeCell ref="J21:J23"/>
    <mergeCell ref="F29:F30"/>
    <mergeCell ref="B29:B30"/>
    <mergeCell ref="A29:A30"/>
    <mergeCell ref="C29:C30"/>
    <mergeCell ref="D29:D30"/>
    <mergeCell ref="A3:K3"/>
    <mergeCell ref="G6:H6"/>
    <mergeCell ref="A9:A14"/>
    <mergeCell ref="A5:A7"/>
    <mergeCell ref="E6:F6"/>
    <mergeCell ref="D6:D7"/>
    <mergeCell ref="C5:D5"/>
    <mergeCell ref="C6:C7"/>
    <mergeCell ref="B5:B7"/>
    <mergeCell ref="I5:I7"/>
    <mergeCell ref="J5:J7"/>
    <mergeCell ref="K5:K7"/>
    <mergeCell ref="A15:A20"/>
    <mergeCell ref="B21:B23"/>
    <mergeCell ref="C21:C23"/>
    <mergeCell ref="D21:D23"/>
    <mergeCell ref="E21:E23"/>
    <mergeCell ref="A21:A22"/>
    <mergeCell ref="E29:E30"/>
    <mergeCell ref="K49:K54"/>
    <mergeCell ref="K43:K48"/>
    <mergeCell ref="K55:K60"/>
    <mergeCell ref="K63:K68"/>
    <mergeCell ref="E129:E130"/>
    <mergeCell ref="F129:F130"/>
    <mergeCell ref="J136:J137"/>
    <mergeCell ref="G136:G137"/>
    <mergeCell ref="G129:G130"/>
    <mergeCell ref="H129:H130"/>
    <mergeCell ref="I129:I130"/>
    <mergeCell ref="I136:I137"/>
    <mergeCell ref="F136:F137"/>
    <mergeCell ref="E136:E137"/>
    <mergeCell ref="C136:C137"/>
    <mergeCell ref="B129:B130"/>
    <mergeCell ref="C129:C130"/>
    <mergeCell ref="K87:K92"/>
    <mergeCell ref="K169:K174"/>
    <mergeCell ref="K136:K142"/>
    <mergeCell ref="K162:K167"/>
    <mergeCell ref="A129:A135"/>
    <mergeCell ref="K129:K135"/>
    <mergeCell ref="A136:A137"/>
    <mergeCell ref="B136:B137"/>
    <mergeCell ref="D129:D130"/>
    <mergeCell ref="D136:D137"/>
    <mergeCell ref="J129:J130"/>
    <mergeCell ref="H136:H137"/>
  </mergeCells>
  <phoneticPr fontId="4" type="noConversion"/>
  <printOptions horizontalCentered="1"/>
  <pageMargins left="0" right="0" top="0.9055118110236221" bottom="0" header="0" footer="0"/>
  <pageSetup paperSize="9" scale="30" fitToHeight="0" orientation="landscape" r:id="rId29"/>
  <rowBreaks count="29" manualBreakCount="29">
    <brk id="174" max="10" man="1"/>
    <brk id="207" max="18" man="1"/>
    <brk id="1030" max="18" man="1"/>
    <brk id="1080" max="18" man="1"/>
    <brk id="1137" max="18" man="1"/>
    <brk id="1208" max="18" man="1"/>
    <brk id="1263" max="14" man="1"/>
    <brk id="1278" max="10" man="1"/>
    <brk id="1314" max="10" man="1"/>
    <brk id="1354" max="10" man="1"/>
    <brk id="1393" max="10" man="1"/>
    <brk id="1431" max="10" man="1"/>
    <brk id="1467" max="10" man="1"/>
    <brk id="1504" max="10" man="1"/>
    <brk id="1542" max="10" man="1"/>
    <brk id="1577" max="10" man="1"/>
    <brk id="1613" max="10" man="1"/>
    <brk id="1653" max="10" man="1"/>
    <brk id="1692" max="10" man="1"/>
    <brk id="1731" max="10" man="1"/>
    <brk id="1771" max="10" man="1"/>
    <brk id="1809" max="10" man="1"/>
    <brk id="1844" max="10" man="1"/>
    <brk id="1874" max="10" man="1"/>
    <brk id="1911" max="10" man="1"/>
    <brk id="1948" max="10" man="1"/>
    <brk id="1983" max="10" man="1"/>
    <brk id="2025" max="10" man="1"/>
    <brk id="2079" max="10" man="1"/>
  </rowBreaks>
  <legacyDrawing r:id="rId3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на 01.05.2017</vt:lpstr>
      <vt:lpstr>'на 01.05.2017'!Заголовки_для_печати</vt:lpstr>
      <vt:lpstr>'на 01.05.2017'!Область_печати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Вершинина Мария Игоревна</cp:lastModifiedBy>
  <cp:lastPrinted>2017-05-12T05:11:04Z</cp:lastPrinted>
  <dcterms:created xsi:type="dcterms:W3CDTF">2011-12-13T05:34:09Z</dcterms:created>
  <dcterms:modified xsi:type="dcterms:W3CDTF">2017-05-16T04:21:25Z</dcterms:modified>
</cp:coreProperties>
</file>