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3.xml" ContentType="application/vnd.openxmlformats-officedocument.spreadsheetml.revisionLog+xml"/>
  <Override PartName="/xl/revisions/revisionLog13.xml" ContentType="application/vnd.openxmlformats-officedocument.spreadsheetml.revisionLog+xml"/>
  <Override PartName="/xl/revisions/revisionLog11.xml" ContentType="application/vnd.openxmlformats-officedocument.spreadsheetml.revisionLog+xml"/>
  <Override PartName="/xl/revisions/revisionLog36.xml" ContentType="application/vnd.openxmlformats-officedocument.spreadsheetml.revisionLog+xml"/>
  <Override PartName="/xl/revisions/revisionLog12.xml" ContentType="application/vnd.openxmlformats-officedocument.spreadsheetml.revisionLog+xml"/>
  <Override PartName="/xl/revisions/revisionLog39.xml" ContentType="application/vnd.openxmlformats-officedocument.spreadsheetml.revisionLog+xml"/>
  <Override PartName="/xl/revisions/revisionLog44.xml" ContentType="application/vnd.openxmlformats-officedocument.spreadsheetml.revisionLog+xml"/>
  <Override PartName="/xl/revisions/revisionLog57.xml" ContentType="application/vnd.openxmlformats-officedocument.spreadsheetml.revisionLog+xml"/>
  <Override PartName="/xl/revisions/revisionLog62.xml" ContentType="application/vnd.openxmlformats-officedocument.spreadsheetml.revisionLog+xml"/>
  <Override PartName="/xl/revisions/revisionLog31.xml" ContentType="application/vnd.openxmlformats-officedocument.spreadsheetml.revisionLog+xml"/>
  <Override PartName="/xl/revisions/revisionLog47.xml" ContentType="application/vnd.openxmlformats-officedocument.spreadsheetml.revisionLog+xml"/>
  <Override PartName="/xl/revisions/revisionLog51.xml" ContentType="application/vnd.openxmlformats-officedocument.spreadsheetml.revisionLog+xml"/>
  <Override PartName="/xl/revisions/revisionLog70.xml" ContentType="application/vnd.openxmlformats-officedocument.spreadsheetml.revisionLog+xml"/>
  <Override PartName="/xl/revisions/revisionLog7.xml" ContentType="application/vnd.openxmlformats-officedocument.spreadsheetml.revisionLog+xml"/>
  <Override PartName="/xl/revisions/revisionLog65.xml" ContentType="application/vnd.openxmlformats-officedocument.spreadsheetml.revisionLog+xml"/>
  <Override PartName="/xl/revisions/revisionLog15.xml" ContentType="application/vnd.openxmlformats-officedocument.spreadsheetml.revisionLog+xml"/>
  <Override PartName="/xl/revisions/revisionLog2.xml" ContentType="application/vnd.openxmlformats-officedocument.spreadsheetml.revisionLog+xml"/>
  <Override PartName="/xl/revisions/revisionLog26.xml" ContentType="application/vnd.openxmlformats-officedocument.spreadsheetml.revisionLog+xml"/>
  <Override PartName="/xl/revisions/revisionLog1111.xml" ContentType="application/vnd.openxmlformats-officedocument.spreadsheetml.revisionLog+xml"/>
  <Override PartName="/xl/revisions/revisionLog2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2.xml" ContentType="application/vnd.openxmlformats-officedocument.spreadsheetml.revisionLog+xml"/>
  <Override PartName="/xl/revisions/revisionLog68.xml" ContentType="application/vnd.openxmlformats-officedocument.spreadsheetml.revisionLog+xml"/>
  <Override PartName="/xl/revisions/revisionLog73.xml" ContentType="application/vnd.openxmlformats-officedocument.spreadsheetml.revisionLog+xml"/>
  <Override PartName="/xl/revisions/revisionLog21.xml" ContentType="application/vnd.openxmlformats-officedocument.spreadsheetml.revisionLog+xml"/>
  <Override PartName="/xl/revisions/revisionLog37.xml" ContentType="application/vnd.openxmlformats-officedocument.spreadsheetml.revisionLog+xml"/>
  <Override PartName="/xl/revisions/revisionLog42.xml" ContentType="application/vnd.openxmlformats-officedocument.spreadsheetml.revisionLog+xml"/>
  <Override PartName="/xl/revisions/revisionLog60.xml" ContentType="application/vnd.openxmlformats-officedocument.spreadsheetml.revisionLog+xml"/>
  <Override PartName="/xl/revisions/revisionLog5.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18.xml" ContentType="application/vnd.openxmlformats-officedocument.spreadsheetml.revisionLog+xml"/>
  <Override PartName="/xl/revisions/revisionLog10.xml" ContentType="application/vnd.openxmlformats-officedocument.spreadsheetml.revisionLog+xml"/>
  <Override PartName="/xl/revisions/revisionLog28.xml" ContentType="application/vnd.openxmlformats-officedocument.spreadsheetml.revisionLog+xml"/>
  <Override PartName="/xl/revisions/revisionLog41.xml" ContentType="application/vnd.openxmlformats-officedocument.spreadsheetml.revisionLog+xml"/>
  <Override PartName="/xl/revisions/revisionLog49.xml" ContentType="application/vnd.openxmlformats-officedocument.spreadsheetml.revisionLog+xml"/>
  <Override PartName="/xl/revisions/revisionLog54.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72.xml" ContentType="application/vnd.openxmlformats-officedocument.spreadsheetml.revisionLog+xml"/>
  <Override PartName="/xl/revisions/revisionLog75.xml" ContentType="application/vnd.openxmlformats-officedocument.spreadsheetml.revisionLog+xml"/>
  <Override PartName="/xl/revisions/revisionLog17.xml" ContentType="application/vnd.openxmlformats-officedocument.spreadsheetml.revisionLog+xml"/>
  <Override PartName="/xl/revisions/revisionLog110.xml" ContentType="application/vnd.openxmlformats-officedocument.spreadsheetml.revisionLog+xml"/>
  <Override PartName="/xl/revisions/revisionLog24.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112.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7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48.xml" ContentType="application/vnd.openxmlformats-officedocument.spreadsheetml.revisionLog+xml"/>
  <Override PartName="/xl/revisions/revisionLog66.xml" ContentType="application/vnd.openxmlformats-officedocument.spreadsheetml.revisionLog+xml"/>
  <Override PartName="/xl/revisions/revisionLog74.xml" ContentType="application/vnd.openxmlformats-officedocument.spreadsheetml.revisionLog+xml"/>
  <Override PartName="/xl/revisions/revisionLog3.xml" ContentType="application/vnd.openxmlformats-officedocument.spreadsheetml.revisionLog+xml"/>
  <Override PartName="/xl/revisions/revisionLog121.xml" ContentType="application/vnd.openxmlformats-officedocument.spreadsheetml.revisionLog+xml"/>
  <Override PartName="/xl/revisions/revisionLog16.xml" ContentType="application/vnd.openxmlformats-officedocument.spreadsheetml.revisionLog+xml"/>
  <Override PartName="/xl/revisions/revisionLog22.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53.xml" ContentType="application/vnd.openxmlformats-officedocument.spreadsheetml.revisionLog+xml"/>
  <Override PartName="/xl/revisions/revisionLog61.xml" ContentType="application/vnd.openxmlformats-officedocument.spreadsheetml.revisionLog+xml"/>
  <Override PartName="/xl/revisions/revisionLog19.xml" ContentType="application/vnd.openxmlformats-officedocument.spreadsheetml.revisionLog+xml"/>
  <Override PartName="/xl/revisions/revisionLog38.xml" ContentType="application/vnd.openxmlformats-officedocument.spreadsheetml.revisionLog+xml"/>
  <Override PartName="/xl/revisions/revisionLog14.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77.xml" ContentType="application/vnd.openxmlformats-officedocument.spreadsheetml.revisionLog+xml"/>
  <Override PartName="/xl/revisions/revisionLog111.xml" ContentType="application/vnd.openxmlformats-officedocument.spreadsheetml.revisionLog+xml"/>
  <Override PartName="/xl/revisions/revisionLog6.xml" ContentType="application/vnd.openxmlformats-officedocument.spreadsheetml.revisionLog+xml"/>
  <Override PartName="/xl/revisions/revisionLog141.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46.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5685" windowWidth="18960" windowHeight="6480" tabRatio="518"/>
  </bookViews>
  <sheets>
    <sheet name="на 01.05.2017" sheetId="1" r:id="rId1"/>
  </sheets>
  <definedNames>
    <definedName name="_xlnm._FilterDatabase" localSheetId="0" hidden="1">'на 01.05.2017'!$A$7:$K$385</definedName>
    <definedName name="Z_0005951B_56A8_4F75_9731_3C8A24CD1AB5_.wvu.FilterData" localSheetId="0" hidden="1">'на 01.05.2017'!$A$7:$K$385</definedName>
    <definedName name="Z_0217F586_7BE2_4803_B88F_1646729DF76E_.wvu.FilterData" localSheetId="0" hidden="1">'на 01.05.2017'!$A$7:$K$385</definedName>
    <definedName name="Z_02D2F435_66DA_468E_987B_F2AECDDD4E3B_.wvu.FilterData" localSheetId="0" hidden="1">'на 01.05.2017'!$A$7:$K$385</definedName>
    <definedName name="Z_040F7A53_882C_426B_A971_3BA4E7F819F6_.wvu.FilterData" localSheetId="0" hidden="1">'на 01.05.2017'!$A$7:$H$128</definedName>
    <definedName name="Z_05716ABD_418C_4DA4_AC8A_C2D9BFCD057A_.wvu.FilterData" localSheetId="0" hidden="1">'на 01.05.2017'!$A$7:$K$385</definedName>
    <definedName name="Z_05C1E2BB_B583_44DD_A8AC_FBF87A053735_.wvu.FilterData" localSheetId="0" hidden="1">'на 01.05.2017'!$A$7:$H$128</definedName>
    <definedName name="Z_05C9DD0B_EBEE_40E7_A642_8B2CDCC810BA_.wvu.FilterData" localSheetId="0" hidden="1">'на 01.05.2017'!$A$7:$H$128</definedName>
    <definedName name="Z_0623BA59_06E0_47C4_A9E0_EFF8949456C2_.wvu.FilterData" localSheetId="0" hidden="1">'на 01.05.2017'!$A$7:$H$128</definedName>
    <definedName name="Z_0644E522_2545_474C_824A_2ED6C2798897_.wvu.FilterData" localSheetId="0" hidden="1">'на 01.05.2017'!$A$7:$K$385</definedName>
    <definedName name="Z_071188D9_4773_41E2_8227_482316F94E22_.wvu.FilterData" localSheetId="0" hidden="1">'на 01.05.2017'!$A$7:$K$385</definedName>
    <definedName name="Z_076157D9_97A7_4D47_8780_D3B408E54324_.wvu.FilterData" localSheetId="0" hidden="1">'на 01.05.2017'!$A$7:$K$385</definedName>
    <definedName name="Z_079216EF_F396_45DE_93AA_DF26C49F532F_.wvu.FilterData" localSheetId="0" hidden="1">'на 01.05.2017'!$A$7:$H$128</definedName>
    <definedName name="Z_081D092E_BCFD_434D_99DD_F262EBF81A7D_.wvu.FilterData" localSheetId="0" hidden="1">'на 01.05.2017'!$A$7:$H$128</definedName>
    <definedName name="Z_081D1E71_FAB1_490F_8347_4363E467A6B8_.wvu.FilterData" localSheetId="0" hidden="1">'на 01.05.2017'!$A$7:$K$385</definedName>
    <definedName name="Z_09665491_2447_4ACE_847B_4452B60F2DF2_.wvu.FilterData" localSheetId="0" hidden="1">'на 01.05.2017'!$A$7:$K$385</definedName>
    <definedName name="Z_09EDEF91_2CA5_4F56_B67B_9D290C461670_.wvu.FilterData" localSheetId="0" hidden="1">'на 01.05.2017'!$A$7:$H$128</definedName>
    <definedName name="Z_0A10B2C2_8811_4514_A02D_EDC7436B6D07_.wvu.FilterData" localSheetId="0" hidden="1">'на 01.05.2017'!$A$7:$K$385</definedName>
    <definedName name="Z_0AC3FA68_E0C8_4657_AD81_AF6345EA501C_.wvu.FilterData" localSheetId="0" hidden="1">'на 01.05.2017'!$A$7:$H$128</definedName>
    <definedName name="Z_0B579593_C56D_4394_91C1_F024BBE56EB1_.wvu.FilterData" localSheetId="0" hidden="1">'на 01.05.2017'!$A$7:$H$128</definedName>
    <definedName name="Z_0BC55D76_817D_4871_ADFD_780685E85798_.wvu.FilterData" localSheetId="0" hidden="1">'на 01.05.2017'!$A$7:$K$385</definedName>
    <definedName name="Z_0C6B39CB_8BE2_4437_B7EF_2B863FB64A7A_.wvu.FilterData" localSheetId="0" hidden="1">'на 01.05.2017'!$A$7:$H$128</definedName>
    <definedName name="Z_0C81132D_0EFB_424B_A2C0_D694846C9416_.wvu.FilterData" localSheetId="0" hidden="1">'на 01.05.2017'!$A$7:$K$385</definedName>
    <definedName name="Z_0C8C20D3_1DCE_4FE1_95B1_F35D8D398254_.wvu.FilterData" localSheetId="0" hidden="1">'на 01.05.2017'!$A$7:$H$128</definedName>
    <definedName name="Z_0CC9441C_88E9_46D0_951D_A49C84EDA8CE_.wvu.FilterData" localSheetId="0" hidden="1">'на 01.05.2017'!$A$7:$K$385</definedName>
    <definedName name="Z_0CCCFAED_79CE_4449_BC23_D60C794B65C2_.wvu.FilterData" localSheetId="0" hidden="1">'на 01.05.2017'!$A$7:$K$385</definedName>
    <definedName name="Z_0CCCFAED_79CE_4449_BC23_D60C794B65C2_.wvu.PrintArea" localSheetId="0" hidden="1">'на 01.05.2017'!$A$1:$K$179</definedName>
    <definedName name="Z_0CCCFAED_79CE_4449_BC23_D60C794B65C2_.wvu.PrintTitles" localSheetId="0" hidden="1">'на 01.05.2017'!$5:$8</definedName>
    <definedName name="Z_0CF3E93E_60F6_45C8_AD33_C2CE08831546_.wvu.FilterData" localSheetId="0" hidden="1">'на 01.05.2017'!$A$7:$H$128</definedName>
    <definedName name="Z_0D69C398_7947_4D78_B1FE_A2A25AB79E10_.wvu.FilterData" localSheetId="0" hidden="1">'на 01.05.2017'!$A$7:$K$385</definedName>
    <definedName name="Z_0D7F5190_D20E_42FD_AD77_53CB309C7272_.wvu.FilterData" localSheetId="0" hidden="1">'на 01.05.2017'!$A$7:$H$128</definedName>
    <definedName name="Z_0E6786D8_AC3A_48D5_9AD7_4E7485DB6D9C_.wvu.FilterData" localSheetId="0" hidden="1">'на 01.05.2017'!$A$7:$H$128</definedName>
    <definedName name="Z_105D23B5_3830_4B2C_A4D4_FBFBD3BEFB9C_.wvu.FilterData" localSheetId="0" hidden="1">'на 01.05.2017'!$A$7:$H$128</definedName>
    <definedName name="Z_113A0779_204C_451B_8401_73E507046130_.wvu.FilterData" localSheetId="0" hidden="1">'на 01.05.2017'!$A$7:$K$385</definedName>
    <definedName name="Z_11EBBD1F_0821_4763_A781_80F95B559C64_.wvu.FilterData" localSheetId="0" hidden="1">'на 01.05.2017'!$A$7:$K$385</definedName>
    <definedName name="Z_12397037_6208_4B36_BC95_11438284A9DE_.wvu.FilterData" localSheetId="0" hidden="1">'на 01.05.2017'!$A$7:$H$128</definedName>
    <definedName name="Z_130C16AD_E930_4810_BDF0_A6DD3A87B8D5_.wvu.FilterData" localSheetId="0" hidden="1">'на 01.05.2017'!$A$7:$K$385</definedName>
    <definedName name="Z_1315266B_953C_4E7F_B538_74B6DF400647_.wvu.FilterData" localSheetId="0" hidden="1">'на 01.05.2017'!$A$7:$H$128</definedName>
    <definedName name="Z_132984D2_035C_4C6F_8087_28C1188A76E6_.wvu.FilterData" localSheetId="0" hidden="1">'на 01.05.2017'!$A$7:$K$385</definedName>
    <definedName name="Z_13E7ADA2_058C_4412_9AEA_31547694DD5C_.wvu.FilterData" localSheetId="0" hidden="1">'на 01.05.2017'!$A$7:$H$128</definedName>
    <definedName name="Z_1474826F_81A7_45CE_9E32_539008BC6006_.wvu.FilterData" localSheetId="0" hidden="1">'на 01.05.2017'!$A$7:$K$385</definedName>
    <definedName name="Z_1539101F_31E9_4994_A34D_436B2BB1B73C_.wvu.FilterData" localSheetId="0" hidden="1">'на 01.05.2017'!$A$7:$K$385</definedName>
    <definedName name="Z_158130B9_9537_4E7D_AC4C_ED389C9B13A6_.wvu.FilterData" localSheetId="0" hidden="1">'на 01.05.2017'!$A$7:$K$385</definedName>
    <definedName name="Z_15AF9AFF_36E4_41C3_A9EA_A83C0A87FA00_.wvu.FilterData" localSheetId="0" hidden="1">'на 01.05.2017'!$A$7:$K$385</definedName>
    <definedName name="Z_16533C21_4A9A_450C_8A94_553B88C3A9CF_.wvu.FilterData" localSheetId="0" hidden="1">'на 01.05.2017'!$A$7:$H$128</definedName>
    <definedName name="Z_1682CF4C_6BE2_4E45_A613_382D117E51BF_.wvu.FilterData" localSheetId="0" hidden="1">'на 01.05.2017'!$A$7:$K$385</definedName>
    <definedName name="Z_168FD5D4_D13B_47B9_8E56_61C627E3620F_.wvu.FilterData" localSheetId="0" hidden="1">'на 01.05.2017'!$A$7:$H$128</definedName>
    <definedName name="Z_169B516E_654F_469D_A8A0_69AB59FA498D_.wvu.FilterData" localSheetId="0" hidden="1">'на 01.05.2017'!$A$7:$K$385</definedName>
    <definedName name="Z_176FBEC7_B2AF_4702_A894_382F81F9ECF6_.wvu.FilterData" localSheetId="0" hidden="1">'на 01.05.2017'!$A$7:$H$128</definedName>
    <definedName name="Z_17AEC02B_67B1_483A_97D2_C1C6DFD21518_.wvu.FilterData" localSheetId="0" hidden="1">'на 01.05.2017'!$A$7:$K$385</definedName>
    <definedName name="Z_1902C2E4_C521_44EB_B934_0EBD6E871DD8_.wvu.FilterData" localSheetId="0" hidden="1">'на 01.05.2017'!$A$7:$K$385</definedName>
    <definedName name="Z_191D2631_8F19_4FC0_96A1_F397D331A068_.wvu.FilterData" localSheetId="0" hidden="1">'на 01.05.2017'!$A$7:$K$385</definedName>
    <definedName name="Z_19510E6E_7565_4AC2_BCB4_A345501456B6_.wvu.FilterData" localSheetId="0" hidden="1">'на 01.05.2017'!$A$7:$H$128</definedName>
    <definedName name="Z_19E5B318_3123_4687_A10B_72F3BDA9A599_.wvu.FilterData" localSheetId="0" hidden="1">'на 01.05.2017'!$A$7:$K$385</definedName>
    <definedName name="Z_1ADD4354_436F_41C7_AFD6_B73FA2D9BC20_.wvu.FilterData" localSheetId="0" hidden="1">'на 01.05.2017'!$A$7:$K$385</definedName>
    <definedName name="Z_1B413C41_F5DB_4793_803B_D278F6A0BE2C_.wvu.FilterData" localSheetId="0" hidden="1">'на 01.05.2017'!$A$7:$K$385</definedName>
    <definedName name="Z_1B943BCB_9609_428B_963E_E25F01748D7C_.wvu.FilterData" localSheetId="0" hidden="1">'на 01.05.2017'!$A$7:$K$385</definedName>
    <definedName name="Z_1BA0A829_1467_4894_A294_9BFD1EA8F94D_.wvu.FilterData" localSheetId="0" hidden="1">'на 01.05.2017'!$A$7:$K$385</definedName>
    <definedName name="Z_1C384A54_E3F0_4C1E_862E_6CD9154B364F_.wvu.FilterData" localSheetId="0" hidden="1">'на 01.05.2017'!$A$7:$K$385</definedName>
    <definedName name="Z_1C3DF549_BEC3_47F7_8F0B_A96D42597ECF_.wvu.FilterData" localSheetId="0" hidden="1">'на 01.05.2017'!$A$7:$H$128</definedName>
    <definedName name="Z_1C681B2A_8932_44D9_BF50_EA5DBCC10436_.wvu.FilterData" localSheetId="0" hidden="1">'на 01.05.2017'!$A$7:$H$128</definedName>
    <definedName name="Z_1CB5C523_AFA5_43A8_9C28_9F12CFE5BE65_.wvu.FilterData" localSheetId="0" hidden="1">'на 01.05.2017'!$A$7:$K$385</definedName>
    <definedName name="Z_1CEF9102_6C60_416B_8820_19DA6CA2FF8F_.wvu.FilterData" localSheetId="0" hidden="1">'на 01.05.2017'!$A$7:$K$385</definedName>
    <definedName name="Z_1D2C2901_70D8_494F_B885_AA5F7F9A1D2E_.wvu.FilterData" localSheetId="0" hidden="1">'на 01.05.2017'!$A$7:$K$385</definedName>
    <definedName name="Z_1F274A4D_4DCC_44CA_A1BD_90B7EE180486_.wvu.FilterData" localSheetId="0" hidden="1">'на 01.05.2017'!$A$7:$H$128</definedName>
    <definedName name="Z_1F6B5B08_FAE9_43CF_A27B_EE7ACD6D4DF6_.wvu.FilterData" localSheetId="0" hidden="1">'на 01.05.2017'!$A$7:$K$385</definedName>
    <definedName name="Z_1F885BC0_FA2D_45E9_BC66_C7BA68F6529B_.wvu.FilterData" localSheetId="0" hidden="1">'на 01.05.2017'!$A$7:$K$385</definedName>
    <definedName name="Z_1FF678B1_7F2B_4362_81E7_D3C79ED64B95_.wvu.FilterData" localSheetId="0" hidden="1">'на 01.05.2017'!$A$7:$H$128</definedName>
    <definedName name="Z_216AEA56_C079_4104_83C7_B22F3C2C4895_.wvu.FilterData" localSheetId="0" hidden="1">'на 01.05.2017'!$A$7:$H$128</definedName>
    <definedName name="Z_2181C7D4_AA52_40AC_A808_5D532F9A4DB9_.wvu.FilterData" localSheetId="0" hidden="1">'на 01.05.2017'!$A$7:$H$128</definedName>
    <definedName name="Z_222CB208_6EE7_4ACF_9056_A80606B8DEAE_.wvu.FilterData" localSheetId="0" hidden="1">'на 01.05.2017'!$A$7:$K$385</definedName>
    <definedName name="Z_22A3361C_6866_4206_B8FA_E848438D95B8_.wvu.FilterData" localSheetId="0" hidden="1">'на 01.05.2017'!$A$7:$H$128</definedName>
    <definedName name="Z_23D71F5A_A534_4F07_942A_44ED3D76C570_.wvu.FilterData" localSheetId="0" hidden="1">'на 01.05.2017'!$A$7:$K$385</definedName>
    <definedName name="Z_246D425F_E7DE_4F74_93E1_1CA6487BB7AF_.wvu.FilterData" localSheetId="0" hidden="1">'на 01.05.2017'!$A$7:$K$385</definedName>
    <definedName name="Z_24860D1B_9CB0_4DBB_9F9A_A7B23A9FBD9E_.wvu.FilterData" localSheetId="0" hidden="1">'на 01.05.2017'!$A$7:$K$385</definedName>
    <definedName name="Z_24D1D1DF_90B3_41D1_82E1_05DE887CC58D_.wvu.FilterData" localSheetId="0" hidden="1">'на 01.05.2017'!$A$7:$H$128</definedName>
    <definedName name="Z_24E5C1BC_322C_4FEF_B964_F0DCC04482C1_.wvu.Cols" localSheetId="0" hidden="1">'на 01.05.2017'!#REF!,'на 01.05.2017'!#REF!</definedName>
    <definedName name="Z_24E5C1BC_322C_4FEF_B964_F0DCC04482C1_.wvu.FilterData" localSheetId="0" hidden="1">'на 01.05.2017'!$A$7:$H$128</definedName>
    <definedName name="Z_24E5C1BC_322C_4FEF_B964_F0DCC04482C1_.wvu.Rows" localSheetId="0" hidden="1">'на 01.05.2017'!#REF!</definedName>
    <definedName name="Z_25DD804F_4FCB_49C0_B290_F226E6C8FC4D_.wvu.FilterData" localSheetId="0" hidden="1">'на 01.05.2017'!$A$7:$K$385</definedName>
    <definedName name="Z_26E7CD7D_71FD_4075_B268_E6444384CE7D_.wvu.FilterData" localSheetId="0" hidden="1">'на 01.05.2017'!$A$7:$H$128</definedName>
    <definedName name="Z_2751B79E_F60F_449F_9B1A_ED01F0EE4A3F_.wvu.FilterData" localSheetId="0" hidden="1">'на 01.05.2017'!$A$7:$K$385</definedName>
    <definedName name="Z_28008BE5_0693_468D_890E_2AE562EDDFCA_.wvu.FilterData" localSheetId="0" hidden="1">'на 01.05.2017'!$A$7:$H$128</definedName>
    <definedName name="Z_282F013D_E5B1_4C17_8727_7949891CEFC8_.wvu.FilterData" localSheetId="0" hidden="1">'на 01.05.2017'!$A$7:$K$385</definedName>
    <definedName name="Z_2932A736_9A81_4C2B_931E_457899534006_.wvu.FilterData" localSheetId="0" hidden="1">'на 01.05.2017'!$A$7:$K$385</definedName>
    <definedName name="Z_29A3F31E_AA0E_4520_83F3_6EDE69E47FB4_.wvu.FilterData" localSheetId="0" hidden="1">'на 01.05.2017'!$A$7:$K$385</definedName>
    <definedName name="Z_2A075779_EE89_4995_9517_DAD5135FF513_.wvu.FilterData" localSheetId="0" hidden="1">'на 01.05.2017'!$A$7:$K$385</definedName>
    <definedName name="Z_2B4EF399_1F78_4650_9196_70339D27DB54_.wvu.FilterData" localSheetId="0" hidden="1">'на 01.05.2017'!$A$7:$K$385</definedName>
    <definedName name="Z_2B67E997_66AF_4883_9EE5_9876648FDDE9_.wvu.FilterData" localSheetId="0" hidden="1">'на 01.05.2017'!$A$7:$K$385</definedName>
    <definedName name="Z_2C029299_5EEC_4151_A9E2_241D31E08692_.wvu.FilterData" localSheetId="0" hidden="1">'на 01.05.2017'!$A$7:$K$385</definedName>
    <definedName name="Z_2C47EAD7_6B0B_40AB_9599_0BF3302E35F1_.wvu.FilterData" localSheetId="0" hidden="1">'на 01.05.2017'!$A$7:$H$128</definedName>
    <definedName name="Z_2CD18B03_71F5_4B8A_8C6C_592F5A66335B_.wvu.FilterData" localSheetId="0" hidden="1">'на 01.05.2017'!$A$7:$K$385</definedName>
    <definedName name="Z_2D011736_53B8_48A8_8C2E_71DD995F6546_.wvu.FilterData" localSheetId="0" hidden="1">'на 01.05.2017'!$A$7:$K$385</definedName>
    <definedName name="Z_2D540280_F40F_4530_A32A_1FF2E78E7147_.wvu.FilterData" localSheetId="0" hidden="1">'на 01.05.2017'!$A$7:$K$385</definedName>
    <definedName name="Z_2D918A37_6905_4BEF_BC3A_DA45E968DAC3_.wvu.FilterData" localSheetId="0" hidden="1">'на 01.05.2017'!$A$7:$H$128</definedName>
    <definedName name="Z_2DF88C31_E5A0_4DFE_877D_5A31D3992603_.wvu.Rows" localSheetId="0" hidden="1">'на 01.05.2017'!#REF!,'на 01.05.2017'!#REF!,'на 01.05.2017'!#REF!,'на 01.05.2017'!#REF!,'на 01.05.2017'!#REF!,'на 01.05.2017'!#REF!,'на 01.05.2017'!#REF!,'на 01.05.2017'!#REF!,'на 01.05.2017'!#REF!,'на 01.05.2017'!#REF!,'на 01.05.2017'!#REF!</definedName>
    <definedName name="Z_2F3BAFC5_8792_4BC0_833F_5CB9ACB14A14_.wvu.FilterData" localSheetId="0" hidden="1">'на 01.05.2017'!$A$7:$H$128</definedName>
    <definedName name="Z_2F7AC811_CA37_46E3_866E_6E10DF43054A_.wvu.FilterData" localSheetId="0" hidden="1">'на 01.05.2017'!$A$7:$K$385</definedName>
    <definedName name="Z_300D3722_BC5B_4EFC_A306_CB3461E96075_.wvu.FilterData" localSheetId="0" hidden="1">'на 01.05.2017'!$A$7:$K$385</definedName>
    <definedName name="Z_308AF0B3_EE19_4841_BBC0_915C9A7203E9_.wvu.FilterData" localSheetId="0" hidden="1">'на 01.05.2017'!$A$7:$K$385</definedName>
    <definedName name="Z_30F94082_E7C8_4DE7_AE26_19B3A4317363_.wvu.FilterData" localSheetId="0" hidden="1">'на 01.05.2017'!$A$7:$K$385</definedName>
    <definedName name="Z_315B3829_E75D_48BB_A407_88A96C0D6A4B_.wvu.FilterData" localSheetId="0" hidden="1">'на 01.05.2017'!$A$7:$K$385</definedName>
    <definedName name="Z_316B9C14_7546_49E5_A384_4190EC7682DE_.wvu.FilterData" localSheetId="0" hidden="1">'на 01.05.2017'!$A$7:$K$385</definedName>
    <definedName name="Z_31985263_3556_4B71_A26F_62706F49B320_.wvu.FilterData" localSheetId="0" hidden="1">'на 01.05.2017'!$A$7:$H$128</definedName>
    <definedName name="Z_31C5283F_7633_4B8A_ADD5_7EB245AE899F_.wvu.FilterData" localSheetId="0" hidden="1">'на 01.05.2017'!$A$7:$K$385</definedName>
    <definedName name="Z_31EABA3C_DD8D_46BF_85B1_09527EF8E816_.wvu.FilterData" localSheetId="0" hidden="1">'на 01.05.2017'!$A$7:$H$128</definedName>
    <definedName name="Z_328B1FBD_B9E0_4F8C_AA1F_438ED0F19823_.wvu.FilterData" localSheetId="0" hidden="1">'на 01.05.2017'!$A$7:$K$385</definedName>
    <definedName name="Z_33081AFE_875F_4448_8DBB_C2288E582829_.wvu.FilterData" localSheetId="0" hidden="1">'на 01.05.2017'!$A$7:$K$385</definedName>
    <definedName name="Z_34587A22_A707_48EC_A6D8_8CA0D443CB5A_.wvu.FilterData" localSheetId="0" hidden="1">'на 01.05.2017'!$A$7:$K$385</definedName>
    <definedName name="Z_34E97F8E_B808_4C29_AFA8_24160BA8B576_.wvu.FilterData" localSheetId="0" hidden="1">'на 01.05.2017'!$A$7:$H$128</definedName>
    <definedName name="Z_354643EC_374D_4252_A3BA_624B9338CCF6_.wvu.FilterData" localSheetId="0" hidden="1">'на 01.05.2017'!$A$7:$K$385</definedName>
    <definedName name="Z_356902C5_CBA1_407E_849C_39B6CAAFCD34_.wvu.FilterData" localSheetId="0" hidden="1">'на 01.05.2017'!$A$7:$K$385</definedName>
    <definedName name="Z_3597F15D_13FB_47E4_B2D7_0713796F1B32_.wvu.FilterData" localSheetId="0" hidden="1">'на 01.05.2017'!$A$7:$H$128</definedName>
    <definedName name="Z_36279478_DEDD_46A7_8B6D_9500CB65A35C_.wvu.FilterData" localSheetId="0" hidden="1">'на 01.05.2017'!$A$7:$H$128</definedName>
    <definedName name="Z_36282042_958F_4D98_9515_9E9271F26AA2_.wvu.FilterData" localSheetId="0" hidden="1">'на 01.05.2017'!$A$7:$H$128</definedName>
    <definedName name="Z_36AEB3FF_FCBC_4E21_8EFE_F20781816ED3_.wvu.FilterData" localSheetId="0" hidden="1">'на 01.05.2017'!$A$7:$H$128</definedName>
    <definedName name="Z_371CA4AD_891B_4B1D_9403_45AB26546607_.wvu.FilterData" localSheetId="0" hidden="1">'на 01.05.2017'!$A$7:$K$385</definedName>
    <definedName name="Z_37F8CE32_8CE8_4D95_9C0E_63112E6EFFE9_.wvu.Cols" localSheetId="0" hidden="1">'на 01.05.2017'!#REF!</definedName>
    <definedName name="Z_37F8CE32_8CE8_4D95_9C0E_63112E6EFFE9_.wvu.FilterData" localSheetId="0" hidden="1">'на 01.05.2017'!$A$7:$H$128</definedName>
    <definedName name="Z_37F8CE32_8CE8_4D95_9C0E_63112E6EFFE9_.wvu.PrintArea" localSheetId="0" hidden="1">'на 01.05.2017'!$A$1:$K$128</definedName>
    <definedName name="Z_37F8CE32_8CE8_4D95_9C0E_63112E6EFFE9_.wvu.PrintTitles" localSheetId="0" hidden="1">'на 01.05.2017'!$5:$8</definedName>
    <definedName name="Z_37F8CE32_8CE8_4D95_9C0E_63112E6EFFE9_.wvu.Rows" localSheetId="0" hidden="1">'на 01.05.2017'!#REF!,'на 01.05.2017'!#REF!,'на 01.05.2017'!#REF!,'на 01.05.2017'!#REF!,'на 01.05.2017'!#REF!,'на 01.05.2017'!#REF!,'на 01.05.2017'!#REF!,'на 01.05.2017'!#REF!,'на 01.05.2017'!#REF!,'на 01.05.2017'!#REF!,'на 01.05.2017'!#REF!,'на 01.05.2017'!#REF!,'на 01.05.2017'!#REF!,'на 01.05.2017'!#REF!,'на 01.05.2017'!#REF!,'на 01.05.2017'!#REF!,'на 01.05.2017'!#REF!</definedName>
    <definedName name="Z_386EE007_6994_4AA6_8824_D461BF01F1EA_.wvu.FilterData" localSheetId="0" hidden="1">'на 01.05.2017'!$A$7:$K$385</definedName>
    <definedName name="Z_39897EE2_53F6_432A_9A7F_7DBB2FBB08E4_.wvu.FilterData" localSheetId="0" hidden="1">'на 01.05.2017'!$A$7:$K$385</definedName>
    <definedName name="Z_3A08D49D_7322_4FD5_90D4_F8436B9BCFE3_.wvu.FilterData" localSheetId="0" hidden="1">'на 01.05.2017'!$A$7:$K$385</definedName>
    <definedName name="Z_3A152827_EFCD_4FCD_A4F0_81C604FF3F88_.wvu.FilterData" localSheetId="0" hidden="1">'на 01.05.2017'!$A$7:$K$385</definedName>
    <definedName name="Z_3A3DB971_386F_40FA_8DD4_4A74AFE3B4C9_.wvu.FilterData" localSheetId="0" hidden="1">'на 01.05.2017'!$A$7:$K$385</definedName>
    <definedName name="Z_3AAEA08B_779A_471D_BFA0_0D98BF9A4FAD_.wvu.FilterData" localSheetId="0" hidden="1">'на 01.05.2017'!$A$7:$H$128</definedName>
    <definedName name="Z_3C9F72CF_10C2_48CF_BBB6_A2B9A1393F37_.wvu.FilterData" localSheetId="0" hidden="1">'на 01.05.2017'!$A$7:$H$128</definedName>
    <definedName name="Z_3CBCA6B7_5D7C_44A4_844A_26E2A61FDE86_.wvu.FilterData" localSheetId="0" hidden="1">'на 01.05.2017'!$A$7:$K$385</definedName>
    <definedName name="Z_3D1280C8_646B_4BB2_862F_8A8207220C6A_.wvu.FilterData" localSheetId="0" hidden="1">'на 01.05.2017'!$A$7:$H$128</definedName>
    <definedName name="Z_3D4245D9_9AB3_43FE_97D0_205A6EA7E6E4_.wvu.FilterData" localSheetId="0" hidden="1">'на 01.05.2017'!$A$7:$K$385</definedName>
    <definedName name="Z_3D5A28D4_CB7B_405C_9FFF_EB22C14AB77F_.wvu.FilterData" localSheetId="0" hidden="1">'на 01.05.2017'!$A$7:$K$385</definedName>
    <definedName name="Z_3D6E136A_63AE_4912_A965_BD438229D989_.wvu.FilterData" localSheetId="0" hidden="1">'на 01.05.2017'!$A$7:$K$385</definedName>
    <definedName name="Z_3DB4F6FC_CE58_4083_A6ED_88DCB901BB99_.wvu.FilterData" localSheetId="0" hidden="1">'на 01.05.2017'!$A$7:$H$128</definedName>
    <definedName name="Z_3E14FD86_95B1_4D0E_A8F6_A4FFDE0E3FF0_.wvu.FilterData" localSheetId="0" hidden="1">'на 01.05.2017'!$A$7:$K$385</definedName>
    <definedName name="Z_3EEA7E1A_5F2B_4408_A34C_1F0223B5B245_.wvu.FilterData" localSheetId="0" hidden="1">'на 01.05.2017'!$A$7:$K$385</definedName>
    <definedName name="Z_3EEA7E1A_5F2B_4408_A34C_1F0223B5B245_.wvu.PrintArea" localSheetId="0" hidden="1">'на 01.05.2017'!$A$1:$K$184</definedName>
    <definedName name="Z_3EEA7E1A_5F2B_4408_A34C_1F0223B5B245_.wvu.PrintTitles" localSheetId="0" hidden="1">'на 01.05.2017'!$5:$8</definedName>
    <definedName name="Z_3F0F098D_D998_48FD_BB26_7A5537CB4DC9_.wvu.FilterData" localSheetId="0" hidden="1">'на 01.05.2017'!$A$7:$K$385</definedName>
    <definedName name="Z_3F4E18FA_E0CE_43C2_A7F4_5CAE036892ED_.wvu.FilterData" localSheetId="0" hidden="1">'на 01.05.2017'!$A$7:$K$385</definedName>
    <definedName name="Z_3F839701_87D5_496C_AD9C_2B5AE5742513_.wvu.FilterData" localSheetId="0" hidden="1">'на 01.05.2017'!$A$7:$K$385</definedName>
    <definedName name="Z_3FE8ACF3_2097_4BA9_8230_2DBD30F09632_.wvu.FilterData" localSheetId="0" hidden="1">'на 01.05.2017'!$A$7:$K$385</definedName>
    <definedName name="Z_3FEDCFF8_5450_469D_9A9E_38AB8819A083_.wvu.FilterData" localSheetId="0" hidden="1">'на 01.05.2017'!$A$7:$K$385</definedName>
    <definedName name="Z_402DFE3F_A5E1_41E8_BB4F_E3062FAE22D8_.wvu.FilterData" localSheetId="0" hidden="1">'на 01.05.2017'!$A$7:$K$385</definedName>
    <definedName name="Z_403313B7_B74E_4D03_8AB9_B2A52A5BA330_.wvu.FilterData" localSheetId="0" hidden="1">'на 01.05.2017'!$A$7:$H$128</definedName>
    <definedName name="Z_4055661A_C391_44E3_B71B_DF824D593415_.wvu.FilterData" localSheetId="0" hidden="1">'на 01.05.2017'!$A$7:$H$128</definedName>
    <definedName name="Z_413E8ADC_60FE_4AEB_A365_51405ED7DAEF_.wvu.FilterData" localSheetId="0" hidden="1">'на 01.05.2017'!$A$7:$K$385</definedName>
    <definedName name="Z_415B8653_FE9C_472E_85AE_9CFA9B00FD5E_.wvu.FilterData" localSheetId="0" hidden="1">'на 01.05.2017'!$A$7:$H$128</definedName>
    <definedName name="Z_41C6EAF5_F389_4A73_A5DF_3E2ABACB9DC1_.wvu.FilterData" localSheetId="0" hidden="1">'на 01.05.2017'!$A$7:$K$385</definedName>
    <definedName name="Z_4388DD05_A74C_4C1C_A344_6EEDB2F4B1B0_.wvu.FilterData" localSheetId="0" hidden="1">'на 01.05.2017'!$A$7:$H$128</definedName>
    <definedName name="Z_43F7D742_5383_4CCE_A058_3A12F3676DF6_.wvu.FilterData" localSheetId="0" hidden="1">'на 01.05.2017'!$A$7:$K$385</definedName>
    <definedName name="Z_445590C0_7350_4A17_AB85_F8DCF9494ECC_.wvu.FilterData" localSheetId="0" hidden="1">'на 01.05.2017'!$A$7:$H$128</definedName>
    <definedName name="Z_45D27932_FD3D_46DE_B431_4E5606457D7F_.wvu.FilterData" localSheetId="0" hidden="1">'на 01.05.2017'!$A$7:$H$128</definedName>
    <definedName name="Z_45DE1976_7F07_4EB4_8A9C_FB72D060BEFA_.wvu.Cols" localSheetId="0" hidden="1">'на 01.05.2017'!#REF!</definedName>
    <definedName name="Z_45DE1976_7F07_4EB4_8A9C_FB72D060BEFA_.wvu.FilterData" localSheetId="0" hidden="1">'на 01.05.2017'!$A$7:$K$385</definedName>
    <definedName name="Z_45DE1976_7F07_4EB4_8A9C_FB72D060BEFA_.wvu.PrintArea" localSheetId="0" hidden="1">'на 01.05.2017'!$A$1:$K$179</definedName>
    <definedName name="Z_45DE1976_7F07_4EB4_8A9C_FB72D060BEFA_.wvu.PrintTitles" localSheetId="0" hidden="1">'на 01.05.2017'!$5:$8</definedName>
    <definedName name="Z_45DE1976_7F07_4EB4_8A9C_FB72D060BEFA_.wvu.Rows" localSheetId="0" hidden="1">'на 01.05.2017'!$16:$16,'на 01.05.2017'!$18:$20</definedName>
    <definedName name="Z_463F3E4B_81D6_4261_A251_5FB4227E67B1_.wvu.FilterData" localSheetId="0" hidden="1">'на 01.05.2017'!$A$7:$K$385</definedName>
    <definedName name="Z_4765959C_9F0B_44DF_B00A_10C6BB8CF204_.wvu.FilterData" localSheetId="0" hidden="1">'на 01.05.2017'!$A$7:$K$385</definedName>
    <definedName name="Z_47DE35B6_B347_4C65_8E49_C2008CA773EB_.wvu.FilterData" localSheetId="0" hidden="1">'на 01.05.2017'!$A$7:$H$128</definedName>
    <definedName name="Z_47E54F1A_929E_4350_846F_D427E0D466DD_.wvu.FilterData" localSheetId="0" hidden="1">'на 01.05.2017'!$A$7:$K$385</definedName>
    <definedName name="Z_486156AC_4370_4C02_BA8A_CB9B49D1A8EC_.wvu.FilterData" localSheetId="0" hidden="1">'на 01.05.2017'!$A$7:$K$385</definedName>
    <definedName name="Z_490A2F1C_31D3_46A4_90C2_4FE00A2A3110_.wvu.FilterData" localSheetId="0" hidden="1">'на 01.05.2017'!$A$7:$K$385</definedName>
    <definedName name="Z_495CB41C_9D74_45FB_9A3C_30411D304A3A_.wvu.FilterData" localSheetId="0" hidden="1">'на 01.05.2017'!$A$7:$K$385</definedName>
    <definedName name="Z_49C7329D_3247_4713_BC9A_64F0EE2B0B3C_.wvu.FilterData" localSheetId="0" hidden="1">'на 01.05.2017'!$A$7:$K$385</definedName>
    <definedName name="Z_49E10B09_97E3_41C9_892E_7D9C5DFF5740_.wvu.FilterData" localSheetId="0" hidden="1">'на 01.05.2017'!$A$7:$K$385</definedName>
    <definedName name="Z_4AF0FF7E_D940_4246_AB71_AC8FEDA2EF24_.wvu.FilterData" localSheetId="0" hidden="1">'на 01.05.2017'!$A$7:$K$385</definedName>
    <definedName name="Z_4BB7905C_0E11_42F1_848D_90186131796A_.wvu.FilterData" localSheetId="0" hidden="1">'на 01.05.2017'!$A$7:$H$128</definedName>
    <definedName name="Z_4C1FE39D_945F_4F14_94DF_F69B283DCD9F_.wvu.FilterData" localSheetId="0" hidden="1">'на 01.05.2017'!$A$7:$H$128</definedName>
    <definedName name="Z_4CEB490B_58FB_4CA0_AAF2_63178FECD849_.wvu.FilterData" localSheetId="0" hidden="1">'на 01.05.2017'!$A$7:$K$385</definedName>
    <definedName name="Z_4DF21929_63B0_45D6_9063_EE3D75E46DF0_.wvu.FilterData" localSheetId="0" hidden="1">'на 01.05.2017'!$A$7:$K$385</definedName>
    <definedName name="Z_4EB9A2EB_6EC6_4AFE_AFFA_537868B4F130_.wvu.FilterData" localSheetId="0" hidden="1">'на 01.05.2017'!$A$7:$K$385</definedName>
    <definedName name="Z_4EF3C623_C372_46C1_AA60_4AC85C37C9F2_.wvu.FilterData" localSheetId="0" hidden="1">'на 01.05.2017'!$A$7:$K$385</definedName>
    <definedName name="Z_4FA4A69A_6589_44A8_8710_9041295BCBA3_.wvu.FilterData" localSheetId="0" hidden="1">'на 01.05.2017'!$A$7:$K$385</definedName>
    <definedName name="Z_4FE18469_4F1B_4C4F_94F8_2337C288BBDA_.wvu.FilterData" localSheetId="0" hidden="1">'на 01.05.2017'!$A$7:$K$385</definedName>
    <definedName name="Z_5039ACE2_215B_49F3_AC23_F5E171EB2E04_.wvu.FilterData" localSheetId="0" hidden="1">'на 01.05.2017'!$A$7:$K$385</definedName>
    <definedName name="Z_512708F0_FC6D_4404_BE68_DA23201791B7_.wvu.FilterData" localSheetId="0" hidden="1">'на 01.05.2017'!$A$7:$K$385</definedName>
    <definedName name="Z_51BD5A76_12FD_4D74_BB88_134070337907_.wvu.FilterData" localSheetId="0" hidden="1">'на 01.05.2017'!$A$7:$K$385</definedName>
    <definedName name="Z_52C40832_4D48_45A4_B802_95C62DCB5A61_.wvu.FilterData" localSheetId="0" hidden="1">'на 01.05.2017'!$A$7:$H$128</definedName>
    <definedName name="Z_539CB3DF_9B66_4BE7_9074_8CE0405EB8A6_.wvu.Cols" localSheetId="0" hidden="1">'на 01.05.2017'!#REF!,'на 01.05.2017'!#REF!</definedName>
    <definedName name="Z_539CB3DF_9B66_4BE7_9074_8CE0405EB8A6_.wvu.FilterData" localSheetId="0" hidden="1">'на 01.05.2017'!$A$7:$K$385</definedName>
    <definedName name="Z_539CB3DF_9B66_4BE7_9074_8CE0405EB8A6_.wvu.PrintArea" localSheetId="0" hidden="1">'на 01.05.2017'!$A$1:$K$179</definedName>
    <definedName name="Z_539CB3DF_9B66_4BE7_9074_8CE0405EB8A6_.wvu.PrintTitles" localSheetId="0" hidden="1">'на 01.05.2017'!$5:$8</definedName>
    <definedName name="Z_543FDC9E_DC95_4C7A_84E4_76AA766A82EF_.wvu.FilterData" localSheetId="0" hidden="1">'на 01.05.2017'!$A$7:$K$385</definedName>
    <definedName name="Z_55266A36_B6A9_42E1_8467_17D14F12BABD_.wvu.FilterData" localSheetId="0" hidden="1">'на 01.05.2017'!$A$7:$H$128</definedName>
    <definedName name="Z_55F24CBB_212F_42F4_BB98_92561BDA95C3_.wvu.FilterData" localSheetId="0" hidden="1">'на 01.05.2017'!$A$7:$K$385</definedName>
    <definedName name="Z_565A1A16_6A4F_4794_B3C1_1808DC7E86C0_.wvu.FilterData" localSheetId="0" hidden="1">'на 01.05.2017'!$A$7:$H$128</definedName>
    <definedName name="Z_568C3823_FEE7_49C8_B4CF_3D48541DA65C_.wvu.FilterData" localSheetId="0" hidden="1">'на 01.05.2017'!$A$7:$H$128</definedName>
    <definedName name="Z_5696C387_34DF_4BED_BB60_2D85436D9DA8_.wvu.FilterData" localSheetId="0" hidden="1">'на 01.05.2017'!$A$7:$K$385</definedName>
    <definedName name="Z_56C18D87_C587_43F7_9147_D7827AADF66D_.wvu.FilterData" localSheetId="0" hidden="1">'на 01.05.2017'!$A$7:$H$128</definedName>
    <definedName name="Z_5729DC83_8713_4B21_9D2C_8A74D021747E_.wvu.FilterData" localSheetId="0" hidden="1">'на 01.05.2017'!$A$7:$H$128</definedName>
    <definedName name="Z_5730431A_42FA_4886_8F76_DA9C1179F65B_.wvu.FilterData" localSheetId="0" hidden="1">'на 01.05.2017'!$A$7:$K$385</definedName>
    <definedName name="Z_58270B81_2C5A_44D4_84D8_B29B6BA03243_.wvu.FilterData" localSheetId="0" hidden="1">'на 01.05.2017'!$A$7:$H$128</definedName>
    <definedName name="Z_5834E280_FA37_4F43_B5D8_B8D5A97A4524_.wvu.FilterData" localSheetId="0" hidden="1">'на 01.05.2017'!$A$7:$K$385</definedName>
    <definedName name="Z_58EAD7A7_C312_4E53_9D90_6DB268F00AAE_.wvu.FilterData" localSheetId="0" hidden="1">'на 01.05.2017'!$A$7:$K$385</definedName>
    <definedName name="Z_59074C03_1A19_4344_8FE1_916D5A98CD29_.wvu.FilterData" localSheetId="0" hidden="1">'на 01.05.2017'!$A$7:$K$385</definedName>
    <definedName name="Z_59F91900_CAE9_4608_97BE_FBC0993C389F_.wvu.FilterData" localSheetId="0" hidden="1">'на 01.05.2017'!$A$7:$H$128</definedName>
    <definedName name="Z_5AC843E8_BE7D_4B69_82E5_622B40389D76_.wvu.FilterData" localSheetId="0" hidden="1">'на 01.05.2017'!$A$7:$K$385</definedName>
    <definedName name="Z_5B201F9D_0EC3_499C_A33C_1C4C3BFDAC63_.wvu.FilterData" localSheetId="0" hidden="1">'на 01.05.2017'!$A$7:$K$385</definedName>
    <definedName name="Z_5B8F35C7_BACE_46B7_A289_D37993E37EE6_.wvu.FilterData" localSheetId="0" hidden="1">'на 01.05.2017'!$A$7:$K$385</definedName>
    <definedName name="Z_5C13A1A0_C535_4639_90BE_9B5D72B8AEDB_.wvu.FilterData" localSheetId="0" hidden="1">'на 01.05.2017'!$A$7:$H$128</definedName>
    <definedName name="Z_5C519772_2A20_4B5B_841B_37C4DE3DF25F_.wvu.FilterData" localSheetId="0" hidden="1">'на 01.05.2017'!$A$7:$K$385</definedName>
    <definedName name="Z_5CDE7466_9008_4EE8_8F19_E26D937B15F6_.wvu.FilterData" localSheetId="0" hidden="1">'на 01.05.2017'!$A$7:$H$128</definedName>
    <definedName name="Z_5E8319AA_70BE_4A15_908D_5BB7BC61D3F7_.wvu.FilterData" localSheetId="0" hidden="1">'на 01.05.2017'!$A$7:$K$385</definedName>
    <definedName name="Z_5EB104F4_627D_44E7_960F_6C67063C7D09_.wvu.FilterData" localSheetId="0" hidden="1">'на 01.05.2017'!$A$7:$K$385</definedName>
    <definedName name="Z_5EB1B5BB_79BE_4318_9140_3FA31802D519_.wvu.FilterData" localSheetId="0" hidden="1">'на 01.05.2017'!$A$7:$K$385</definedName>
    <definedName name="Z_5EB1B5BB_79BE_4318_9140_3FA31802D519_.wvu.PrintArea" localSheetId="0" hidden="1">'на 01.05.2017'!$A$1:$K$179</definedName>
    <definedName name="Z_5EB1B5BB_79BE_4318_9140_3FA31802D519_.wvu.PrintTitles" localSheetId="0" hidden="1">'на 01.05.2017'!$5:$8</definedName>
    <definedName name="Z_5FB953A5_71FF_4056_AF98_C9D06FF0EDF3_.wvu.Cols" localSheetId="0" hidden="1">'на 01.05.2017'!#REF!,'на 01.05.2017'!#REF!</definedName>
    <definedName name="Z_5FB953A5_71FF_4056_AF98_C9D06FF0EDF3_.wvu.FilterData" localSheetId="0" hidden="1">'на 01.05.2017'!$A$7:$K$385</definedName>
    <definedName name="Z_5FB953A5_71FF_4056_AF98_C9D06FF0EDF3_.wvu.PrintArea" localSheetId="0" hidden="1">'на 01.05.2017'!$A$1:$K$179</definedName>
    <definedName name="Z_5FB953A5_71FF_4056_AF98_C9D06FF0EDF3_.wvu.PrintTitles" localSheetId="0" hidden="1">'на 01.05.2017'!$5:$8</definedName>
    <definedName name="Z_60155C64_695E_458C_BBFE_B89C53118803_.wvu.FilterData" localSheetId="0" hidden="1">'на 01.05.2017'!$A$7:$K$385</definedName>
    <definedName name="Z_60657231_C99E_4191_A90E_C546FB588843_.wvu.FilterData" localSheetId="0" hidden="1">'на 01.05.2017'!$A$7:$H$128</definedName>
    <definedName name="Z_60B33E92_3815_4061_91AA_8E38B8895054_.wvu.FilterData" localSheetId="0" hidden="1">'на 01.05.2017'!$A$7:$H$128</definedName>
    <definedName name="Z_61D3C2BE_E5C3_4670_8A8C_5EA015D7BE13_.wvu.FilterData" localSheetId="0" hidden="1">'на 01.05.2017'!$A$7:$K$385</definedName>
    <definedName name="Z_6246324E_D224_4FAC_8C67_F9370E7D77EB_.wvu.FilterData" localSheetId="0" hidden="1">'на 01.05.2017'!$A$7:$K$385</definedName>
    <definedName name="Z_62534477_13C5_437C_87A9_3525FC60CE4D_.wvu.FilterData" localSheetId="0" hidden="1">'на 01.05.2017'!$A$7:$K$385</definedName>
    <definedName name="Z_62691467_BD46_47AE_A6DF_52CBD0D9817B_.wvu.FilterData" localSheetId="0" hidden="1">'на 01.05.2017'!$A$7:$H$128</definedName>
    <definedName name="Z_62C4D5B7_88F6_4885_99F7_CBFA0AACC2D9_.wvu.FilterData" localSheetId="0" hidden="1">'на 01.05.2017'!$A$7:$K$385</definedName>
    <definedName name="Z_62F2B5AA_C3D1_4669_A4A0_184285923B8F_.wvu.FilterData" localSheetId="0" hidden="1">'на 01.05.2017'!$A$7:$K$385</definedName>
    <definedName name="Z_63720CAA_47FE_4977_B082_29E1534276C7_.wvu.FilterData" localSheetId="0" hidden="1">'на 01.05.2017'!$A$7:$K$385</definedName>
    <definedName name="Z_638AAAE8_8FF2_44D0_A160_BB2A9AEB5B72_.wvu.FilterData" localSheetId="0" hidden="1">'на 01.05.2017'!$A$7:$H$128</definedName>
    <definedName name="Z_63D45DC6_0D62_438A_9069_0A4378090381_.wvu.FilterData" localSheetId="0" hidden="1">'на 01.05.2017'!$A$7:$H$128</definedName>
    <definedName name="Z_648AB040_BD0E_49A1_BA40_87D3D9C0BA55_.wvu.FilterData" localSheetId="0" hidden="1">'на 01.05.2017'!$A$7:$K$385</definedName>
    <definedName name="Z_649E5CE3_4976_49D9_83DA_4E57FFC714BF_.wvu.FilterData" localSheetId="0" hidden="1">'на 01.05.2017'!$A$7:$K$385</definedName>
    <definedName name="Z_649E5CE3_4976_49D9_83DA_4E57FFC714BF_.wvu.PrintArea" localSheetId="0" hidden="1">'на 01.05.2017'!$A$1:$K$184</definedName>
    <definedName name="Z_649E5CE3_4976_49D9_83DA_4E57FFC714BF_.wvu.PrintTitles" localSheetId="0" hidden="1">'на 01.05.2017'!$5:$8</definedName>
    <definedName name="Z_64C01F03_E840_4B6E_960F_5E13E0981676_.wvu.FilterData" localSheetId="0" hidden="1">'на 01.05.2017'!$A$7:$K$385</definedName>
    <definedName name="Z_6654CD2E_14AE_4299_8801_306919BA9D32_.wvu.FilterData" localSheetId="0" hidden="1">'на 01.05.2017'!$A$7:$K$385</definedName>
    <definedName name="Z_66550ABE_0FE4_4071_B1FA_6163FA599414_.wvu.FilterData" localSheetId="0" hidden="1">'на 01.05.2017'!$A$7:$K$385</definedName>
    <definedName name="Z_6656F77C_55F8_4E1C_A222_2E884838D2F2_.wvu.FilterData" localSheetId="0" hidden="1">'на 01.05.2017'!$A$7:$K$385</definedName>
    <definedName name="Z_66EE8E68_84F1_44B5_B60B_7ED67214A421_.wvu.FilterData" localSheetId="0" hidden="1">'на 01.05.2017'!$A$7:$K$385</definedName>
    <definedName name="Z_67A1158E_8E10_4053_B044_B8AB7C784C01_.wvu.FilterData" localSheetId="0" hidden="1">'на 01.05.2017'!$A$7:$K$385</definedName>
    <definedName name="Z_67ADFAE6_A9AF_44D7_8539_93CD0F6B7849_.wvu.FilterData" localSheetId="0" hidden="1">'на 01.05.2017'!$A$7:$K$385</definedName>
    <definedName name="Z_67ADFAE6_A9AF_44D7_8539_93CD0F6B7849_.wvu.PrintArea" localSheetId="0" hidden="1">'на 01.05.2017'!$A$1:$K$187</definedName>
    <definedName name="Z_67ADFAE6_A9AF_44D7_8539_93CD0F6B7849_.wvu.PrintTitles" localSheetId="0" hidden="1">'на 01.05.2017'!$5:$8</definedName>
    <definedName name="Z_68543727_5837_47F3_A17E_A06AE03143F0_.wvu.FilterData" localSheetId="0" hidden="1">'на 01.05.2017'!$A$7:$K$385</definedName>
    <definedName name="Z_69321B6F_CF2A_4DAB_82CF_8CAAD629F257_.wvu.FilterData" localSheetId="0" hidden="1">'на 01.05.2017'!$A$7:$K$385</definedName>
    <definedName name="Z_6B30174D_06F6_400C_8FE4_A489A229C982_.wvu.FilterData" localSheetId="0" hidden="1">'на 01.05.2017'!$A$7:$K$385</definedName>
    <definedName name="Z_6B9F1A4E_485B_421D_A44C_0AAE5901E28D_.wvu.FilterData" localSheetId="0" hidden="1">'на 01.05.2017'!$A$7:$K$385</definedName>
    <definedName name="Z_6BE4E62B_4F97_4F96_9638_8ADCE8F932B1_.wvu.FilterData" localSheetId="0" hidden="1">'на 01.05.2017'!$A$7:$H$128</definedName>
    <definedName name="Z_6BE735CC_AF2E_4F67_B22D_A8AB001D3353_.wvu.FilterData" localSheetId="0" hidden="1">'на 01.05.2017'!$A$7:$H$128</definedName>
    <definedName name="Z_6CF84B0C_144A_4CF4_A34E_B9147B738037_.wvu.FilterData" localSheetId="0" hidden="1">'на 01.05.2017'!$A$7:$H$128</definedName>
    <definedName name="Z_6D091BF8_3118_4C66_BFCF_A396B92963B0_.wvu.FilterData" localSheetId="0" hidden="1">'на 01.05.2017'!$A$7:$K$385</definedName>
    <definedName name="Z_6D692D1F_2186_4B62_878B_AABF13F25116_.wvu.FilterData" localSheetId="0" hidden="1">'на 01.05.2017'!$A$7:$K$385</definedName>
    <definedName name="Z_6E1926CF_4906_4A55_811C_617ED8BB98BA_.wvu.FilterData" localSheetId="0" hidden="1">'на 01.05.2017'!$A$7:$K$385</definedName>
    <definedName name="Z_6E2D6686_B9FD_4BBA_8CD4_95C6386F5509_.wvu.FilterData" localSheetId="0" hidden="1">'на 01.05.2017'!$A$7:$H$128</definedName>
    <definedName name="Z_6ECBF068_1C02_4E6C_B4E6_EB2B6EC464BD_.wvu.FilterData" localSheetId="0" hidden="1">'на 01.05.2017'!$A$7:$K$385</definedName>
    <definedName name="Z_6F1223ED_6D7E_4BDC_97BD_57C6B16DF50B_.wvu.FilterData" localSheetId="0" hidden="1">'на 01.05.2017'!$A$7:$K$385</definedName>
    <definedName name="Z_6F188E27_E72B_48C9_888E_3A4AAF082D5A_.wvu.FilterData" localSheetId="0" hidden="1">'на 01.05.2017'!$A$7:$K$385</definedName>
    <definedName name="Z_6F60BF81_D1A9_4E04_93E7_3EE7124B8D23_.wvu.FilterData" localSheetId="0" hidden="1">'на 01.05.2017'!$A$7:$H$128</definedName>
    <definedName name="Z_701E5EC3_E633_4389_A70E_4DD82E713CE4_.wvu.FilterData" localSheetId="0" hidden="1">'на 01.05.2017'!$A$7:$K$385</definedName>
    <definedName name="Z_70567FCD_AD22_4F19_9380_E5332B152F74_.wvu.FilterData" localSheetId="0" hidden="1">'на 01.05.2017'!$A$7:$K$385</definedName>
    <definedName name="Z_706D67E7_3361_40B2_829D_8844AB8060E2_.wvu.FilterData" localSheetId="0" hidden="1">'на 01.05.2017'!$A$7:$H$128</definedName>
    <definedName name="Z_70F1B7E8_7988_4C81_9922_ABE1AE06A197_.wvu.FilterData" localSheetId="0" hidden="1">'на 01.05.2017'!$A$7:$K$385</definedName>
    <definedName name="Z_7246383F_5A7C_4469_ABE5_F3DE99D7B98C_.wvu.FilterData" localSheetId="0" hidden="1">'на 01.05.2017'!$A$7:$H$128</definedName>
    <definedName name="Z_728B417D_5E48_46CF_86FE_9C0FFD136F19_.wvu.FilterData" localSheetId="0" hidden="1">'на 01.05.2017'!$A$7:$K$385</definedName>
    <definedName name="Z_72971C39_5C91_4008_BD77_2DC24FDFDCB6_.wvu.FilterData" localSheetId="0" hidden="1">'на 01.05.2017'!$A$7:$K$385</definedName>
    <definedName name="Z_72BCCF18_7B1D_4731_977C_FF5C187A4C82_.wvu.FilterData" localSheetId="0" hidden="1">'на 01.05.2017'!$A$7:$K$385</definedName>
    <definedName name="Z_7351B774_7780_442A_903E_647131A150ED_.wvu.FilterData" localSheetId="0" hidden="1">'на 01.05.2017'!$A$7:$K$385</definedName>
    <definedName name="Z_742C8CE1_B323_4B6C_901C_E2B713ADDB04_.wvu.FilterData" localSheetId="0" hidden="1">'на 01.05.2017'!$A$7:$H$128</definedName>
    <definedName name="Z_762066AC_D656_4392_845D_8C6157B76764_.wvu.FilterData" localSheetId="0" hidden="1">'на 01.05.2017'!$A$7:$H$128</definedName>
    <definedName name="Z_77081AB2_288F_4D22_9FAD_2429DAF1E510_.wvu.FilterData" localSheetId="0" hidden="1">'на 01.05.2017'!$A$7:$K$385</definedName>
    <definedName name="Z_777611BF_FE54_48A9_A8A8_0C82A3AE3A94_.wvu.FilterData" localSheetId="0" hidden="1">'на 01.05.2017'!$A$7:$K$385</definedName>
    <definedName name="Z_799DB00F_141C_483B_A462_359C05A36D93_.wvu.FilterData" localSheetId="0" hidden="1">'на 01.05.2017'!$A$7:$H$128</definedName>
    <definedName name="Z_79E4D554_5B2C_41A7_B934_B430838AA03E_.wvu.FilterData" localSheetId="0" hidden="1">'на 01.05.2017'!$A$7:$K$385</definedName>
    <definedName name="Z_7A01CF94_90AE_4821_93EE_D3FE8D12D8D5_.wvu.FilterData" localSheetId="0" hidden="1">'на 01.05.2017'!$A$7:$K$385</definedName>
    <definedName name="Z_7A09065A_45D5_4C53_B9DD_121DF6719D64_.wvu.FilterData" localSheetId="0" hidden="1">'на 01.05.2017'!$A$7:$H$128</definedName>
    <definedName name="Z_7AE14342_BF53_4FA2_8C85_1038D8BA9596_.wvu.FilterData" localSheetId="0" hidden="1">'на 01.05.2017'!$A$7:$H$128</definedName>
    <definedName name="Z_7B245AB0_C2AF_4822_BFC4_2399F85856C1_.wvu.Cols" localSheetId="0" hidden="1">'на 01.05.2017'!#REF!,'на 01.05.2017'!#REF!</definedName>
    <definedName name="Z_7B245AB0_C2AF_4822_BFC4_2399F85856C1_.wvu.FilterData" localSheetId="0" hidden="1">'на 01.05.2017'!$A$7:$K$385</definedName>
    <definedName name="Z_7B245AB0_C2AF_4822_BFC4_2399F85856C1_.wvu.PrintArea" localSheetId="0" hidden="1">'на 01.05.2017'!$A$1:$K$179</definedName>
    <definedName name="Z_7B245AB0_C2AF_4822_BFC4_2399F85856C1_.wvu.PrintTitles" localSheetId="0" hidden="1">'на 01.05.2017'!$5:$8</definedName>
    <definedName name="Z_7BA445E6_50A0_4F67_81F2_B2945A5BFD3F_.wvu.FilterData" localSheetId="0" hidden="1">'на 01.05.2017'!$A$7:$K$385</definedName>
    <definedName name="Z_7BC27702_AD83_4B6E_860E_D694439F877D_.wvu.FilterData" localSheetId="0" hidden="1">'на 01.05.2017'!$A$7:$H$128</definedName>
    <definedName name="Z_7CB2D520_A8A5_4D6C_BE39_64C505DBAE2C_.wvu.FilterData" localSheetId="0" hidden="1">'на 01.05.2017'!$A$7:$K$385</definedName>
    <definedName name="Z_7DB24378_D193_4D04_9739_831C8625EEAE_.wvu.FilterData" localSheetId="0" hidden="1">'на 01.05.2017'!$A$7:$K$61</definedName>
    <definedName name="Z_7E10B4A2_86C5_49FE_B735_A2A4A6EBA352_.wvu.FilterData" localSheetId="0" hidden="1">'на 01.05.2017'!$A$7:$K$385</definedName>
    <definedName name="Z_7E77AE50_A8E9_48E1_BD6F_0651484E1DB4_.wvu.FilterData" localSheetId="0" hidden="1">'на 01.05.2017'!$A$7:$K$385</definedName>
    <definedName name="Z_7EA33A1B_0947_4DD9_ACB5_FE84B029B96C_.wvu.FilterData" localSheetId="0" hidden="1">'на 01.05.2017'!$A$7:$K$385</definedName>
    <definedName name="Z_81403331_C5EB_4760_B273_D3D9C8D43951_.wvu.FilterData" localSheetId="0" hidden="1">'на 01.05.2017'!$A$7:$H$128</definedName>
    <definedName name="Z_81BE03B7_DE2F_4E82_8496_CAF917D1CC3F_.wvu.FilterData" localSheetId="0" hidden="1">'на 01.05.2017'!$A$7:$K$385</definedName>
    <definedName name="Z_8220CA38_66F1_4F9F_A7AE_CF3DF89B0B66_.wvu.FilterData" localSheetId="0" hidden="1">'на 01.05.2017'!$A$7:$K$385</definedName>
    <definedName name="Z_8280D1E0_5055_49CD_A383_D6B2F2EBD512_.wvu.FilterData" localSheetId="0" hidden="1">'на 01.05.2017'!$A$7:$H$128</definedName>
    <definedName name="Z_829F5F3F_AACC_4AF4_A7EF_0FD75747C358_.wvu.FilterData" localSheetId="0" hidden="1">'на 01.05.2017'!$A$7:$K$385</definedName>
    <definedName name="Z_840133FA_9546_4ED0_AA3E_E87F8F80931F_.wvu.FilterData" localSheetId="0" hidden="1">'на 01.05.2017'!$A$7:$K$385</definedName>
    <definedName name="Z_8462E4B7_FF49_4401_9CB1_027D70C3D86B_.wvu.FilterData" localSheetId="0" hidden="1">'на 01.05.2017'!$A$7:$H$128</definedName>
    <definedName name="Z_8518EF96_21CF_4CEA_B17C_8AA8E48B82CF_.wvu.FilterData" localSheetId="0" hidden="1">'на 01.05.2017'!$A$7:$K$385</definedName>
    <definedName name="Z_85336449_1C25_4AF7_89BA_281D7385CDF9_.wvu.FilterData" localSheetId="0" hidden="1">'на 01.05.2017'!$A$7:$K$385</definedName>
    <definedName name="Z_8649CC96_F63A_4F83_8C89_AA8F47AC05F3_.wvu.FilterData" localSheetId="0" hidden="1">'на 01.05.2017'!$A$7:$H$128</definedName>
    <definedName name="Z_866666B3_A778_4059_8EF6_136684A0F698_.wvu.FilterData" localSheetId="0" hidden="1">'на 01.05.2017'!$A$7:$K$385</definedName>
    <definedName name="Z_8789C1A0_51C5_46EF_B1F1_B319BE008AC1_.wvu.FilterData" localSheetId="0" hidden="1">'на 01.05.2017'!$A$7:$K$385</definedName>
    <definedName name="Z_87AE545F_036F_4E8B_9D04_AE59AB8BAC14_.wvu.FilterData" localSheetId="0" hidden="1">'на 01.05.2017'!$A$7:$H$128</definedName>
    <definedName name="Z_87D86486_B5EF_4463_9350_9D1E042A42DF_.wvu.FilterData" localSheetId="0" hidden="1">'на 01.05.2017'!$A$7:$K$385</definedName>
    <definedName name="Z_8878B53B_0E8A_4A11_8A26_C2AC9BB8A4A9_.wvu.FilterData" localSheetId="0" hidden="1">'на 01.05.2017'!$A$7:$H$128</definedName>
    <definedName name="Z_888B8943_9277_42CB_A862_699801009D7B_.wvu.FilterData" localSheetId="0" hidden="1">'на 01.05.2017'!$A$7:$K$385</definedName>
    <definedName name="Z_89F2DB1B_0F19_4230_A501_8A6666788E86_.wvu.FilterData" localSheetId="0" hidden="1">'на 01.05.2017'!$A$7:$K$385</definedName>
    <definedName name="Z_8BA7C340_DD6D_4BDE_939B_41C98A02B423_.wvu.FilterData" localSheetId="0" hidden="1">'на 01.05.2017'!$A$7:$K$385</definedName>
    <definedName name="Z_8BB118EA_41BC_4E46_8EA1_4268AA5B6DB1_.wvu.FilterData" localSheetId="0" hidden="1">'на 01.05.2017'!$A$7:$K$385</definedName>
    <definedName name="Z_8C04CD6E_A1CC_4EF8_8DD5_B859F52073A0_.wvu.FilterData" localSheetId="0" hidden="1">'на 01.05.2017'!$A$7:$K$385</definedName>
    <definedName name="Z_8C654415_86D2_479D_A511_8A4B3774E375_.wvu.FilterData" localSheetId="0" hidden="1">'на 01.05.2017'!$A$7:$H$128</definedName>
    <definedName name="Z_8CAD663B_CD5E_4846_B4FD_69BCB6D1EB12_.wvu.FilterData" localSheetId="0" hidden="1">'на 01.05.2017'!$A$7:$H$128</definedName>
    <definedName name="Z_8CB267BE_E783_4914_8FFF_50D79F1D75CF_.wvu.FilterData" localSheetId="0" hidden="1">'на 01.05.2017'!$A$7:$H$128</definedName>
    <definedName name="Z_8D0153EB_A3EC_4213_A12B_74D6D827770F_.wvu.FilterData" localSheetId="0" hidden="1">'на 01.05.2017'!$A$7:$K$385</definedName>
    <definedName name="Z_8D7BE686_9FAF_4C26_8FD5_5395E55E0797_.wvu.FilterData" localSheetId="0" hidden="1">'на 01.05.2017'!$A$7:$H$128</definedName>
    <definedName name="Z_8D8D2F4C_3B7E_4C1F_A367_4BA418733E1A_.wvu.FilterData" localSheetId="0" hidden="1">'на 01.05.2017'!$A$7:$H$128</definedName>
    <definedName name="Z_8DFDD887_4859_4275_91A7_634544543F21_.wvu.FilterData" localSheetId="0" hidden="1">'на 01.05.2017'!$A$7:$K$385</definedName>
    <definedName name="Z_8E62A2BE_7CE7_496E_AC79_F133ABDC98BF_.wvu.FilterData" localSheetId="0" hidden="1">'на 01.05.2017'!$A$7:$H$128</definedName>
    <definedName name="Z_8EEB3EFB_2D0D_474D_A904_853356F13984_.wvu.FilterData" localSheetId="0" hidden="1">'на 01.05.2017'!$A$7:$K$385</definedName>
    <definedName name="Z_8F2A8A22_72A2_4B00_8248_255CA52D5828_.wvu.FilterData" localSheetId="0" hidden="1">'на 01.05.2017'!$A$7:$K$385</definedName>
    <definedName name="Z_9089CAE7_C9D5_4B44_BF40_622C1D4BEC1A_.wvu.FilterData" localSheetId="0" hidden="1">'на 01.05.2017'!$A$7:$K$385</definedName>
    <definedName name="Z_90B62036_E8E2_47F2_BA67_9490969E5E89_.wvu.FilterData" localSheetId="0" hidden="1">'на 01.05.2017'!$A$7:$K$385</definedName>
    <definedName name="Z_91A44DD7_EFA1_45BC_BF8A_C6EBAED142C3_.wvu.FilterData" localSheetId="0" hidden="1">'на 01.05.2017'!$A$7:$K$385</definedName>
    <definedName name="Z_92A69ACC_08E1_4049_9A4E_909BE09E8D3F_.wvu.FilterData" localSheetId="0" hidden="1">'на 01.05.2017'!$A$7:$K$385</definedName>
    <definedName name="Z_92A7494D_B642_4D2E_8A98_FA3ADD190BCE_.wvu.FilterData" localSheetId="0" hidden="1">'на 01.05.2017'!$A$7:$K$385</definedName>
    <definedName name="Z_92A89EF4_8A4E_4790_B0CC_01892B6039EB_.wvu.FilterData" localSheetId="0" hidden="1">'на 01.05.2017'!$A$7:$K$385</definedName>
    <definedName name="Z_92E38377_38CC_496E_BBD8_5394F7550FE3_.wvu.FilterData" localSheetId="0" hidden="1">'на 01.05.2017'!$A$7:$K$385</definedName>
    <definedName name="Z_93030161_EBD2_4C55_BB01_67290B2149A7_.wvu.FilterData" localSheetId="0" hidden="1">'на 01.05.2017'!$A$7:$K$385</definedName>
    <definedName name="Z_935DFEC4_8817_4BB5_A846_9674D5A05EE9_.wvu.FilterData" localSheetId="0" hidden="1">'на 01.05.2017'!$A$7:$H$128</definedName>
    <definedName name="Z_938F43B0_CEED_4632_948B_C835F76DFE4A_.wvu.FilterData" localSheetId="0" hidden="1">'на 01.05.2017'!$A$7:$K$385</definedName>
    <definedName name="Z_944D1186_FA84_48E6_9A44_19022D55084A_.wvu.FilterData" localSheetId="0" hidden="1">'на 01.05.2017'!$A$7:$K$385</definedName>
    <definedName name="Z_94E3B816_367C_44F4_94FC_13D42F694C13_.wvu.FilterData" localSheetId="0" hidden="1">'на 01.05.2017'!$A$7:$K$385</definedName>
    <definedName name="Z_95B5A563_A81C_425C_AC80_18232E0FA0F2_.wvu.FilterData" localSheetId="0" hidden="1">'на 01.05.2017'!$A$7:$H$128</definedName>
    <definedName name="Z_96167660_EA8B_4F7D_87A1_785E97B459B3_.wvu.FilterData" localSheetId="0" hidden="1">'на 01.05.2017'!$A$7:$H$128</definedName>
    <definedName name="Z_96879477_4713_4ABC_982A_7EB1C07B4DED_.wvu.FilterData" localSheetId="0" hidden="1">'на 01.05.2017'!$A$7:$H$128</definedName>
    <definedName name="Z_969E164A_AA47_4A3D_AECC_F3C5A8BBA40A_.wvu.FilterData" localSheetId="0" hidden="1">'на 01.05.2017'!$A$7:$K$385</definedName>
    <definedName name="Z_9780079B_2369_4362_9878_DE63286783A8_.wvu.FilterData" localSheetId="0" hidden="1">'на 01.05.2017'!$A$7:$K$385</definedName>
    <definedName name="Z_97B55429_A18E_43B5_9AF8_FE73FCDE4BBB_.wvu.FilterData" localSheetId="0" hidden="1">'на 01.05.2017'!$A$7:$K$385</definedName>
    <definedName name="Z_97E2C09C_6040_4BDA_B6A0_AF60F993AC48_.wvu.FilterData" localSheetId="0" hidden="1">'на 01.05.2017'!$A$7:$K$385</definedName>
    <definedName name="Z_97F74FDF_2C27_4D85_A3A7_1EF51A8A2DFF_.wvu.FilterData" localSheetId="0" hidden="1">'на 01.05.2017'!$A$7:$H$128</definedName>
    <definedName name="Z_987C1B6D_28A7_49CB_BBF0_6C3FFB9FC1C5_.wvu.FilterData" localSheetId="0" hidden="1">'на 01.05.2017'!$A$7:$K$385</definedName>
    <definedName name="Z_998B8119_4FF3_4A16_838D_539C6AE34D55_.wvu.Cols" localSheetId="0" hidden="1">'на 01.05.2017'!#REF!,'на 01.05.2017'!#REF!</definedName>
    <definedName name="Z_998B8119_4FF3_4A16_838D_539C6AE34D55_.wvu.FilterData" localSheetId="0" hidden="1">'на 01.05.2017'!$A$7:$K$385</definedName>
    <definedName name="Z_998B8119_4FF3_4A16_838D_539C6AE34D55_.wvu.PrintArea" localSheetId="0" hidden="1">'на 01.05.2017'!$A$1:$K$179</definedName>
    <definedName name="Z_998B8119_4FF3_4A16_838D_539C6AE34D55_.wvu.PrintTitles" localSheetId="0" hidden="1">'на 01.05.2017'!$5:$8</definedName>
    <definedName name="Z_998B8119_4FF3_4A16_838D_539C6AE34D55_.wvu.Rows" localSheetId="0" hidden="1">'на 01.05.2017'!#REF!</definedName>
    <definedName name="Z_99950613_28E7_4EC2_B918_559A2757B0A9_.wvu.FilterData" localSheetId="0" hidden="1">'на 01.05.2017'!$A$7:$K$385</definedName>
    <definedName name="Z_99950613_28E7_4EC2_B918_559A2757B0A9_.wvu.PrintArea" localSheetId="0" hidden="1">'на 01.05.2017'!$A$1:$K$183</definedName>
    <definedName name="Z_99950613_28E7_4EC2_B918_559A2757B0A9_.wvu.PrintTitles" localSheetId="0" hidden="1">'на 01.05.2017'!$5:$8</definedName>
    <definedName name="Z_9A28E7E9_55CD_40D9_9E29_E07B8DD3C238_.wvu.FilterData" localSheetId="0" hidden="1">'на 01.05.2017'!$A$7:$K$385</definedName>
    <definedName name="Z_9A769443_7DFA_43D5_AB26_6F2EEF53DAF1_.wvu.FilterData" localSheetId="0" hidden="1">'на 01.05.2017'!$A$7:$H$128</definedName>
    <definedName name="Z_9C310551_EC8B_4B87_B5AF_39FC532C6FE3_.wvu.FilterData" localSheetId="0" hidden="1">'на 01.05.2017'!$A$7:$H$128</definedName>
    <definedName name="Z_9C38FBC7_6E93_40A5_BD30_7720FC92D0D4_.wvu.FilterData" localSheetId="0" hidden="1">'на 01.05.2017'!$A$7:$K$385</definedName>
    <definedName name="Z_9CB26755_9CF3_42C9_A567_6FF9CCE0F397_.wvu.FilterData" localSheetId="0" hidden="1">'на 01.05.2017'!$A$7:$K$385</definedName>
    <definedName name="Z_9D24C81C_5B18_4B40_BF88_7236C9CAE366_.wvu.FilterData" localSheetId="0" hidden="1">'на 01.05.2017'!$A$7:$H$128</definedName>
    <definedName name="Z_9E1D944D_E62F_4660_B928_F956F86CCB3D_.wvu.FilterData" localSheetId="0" hidden="1">'на 01.05.2017'!$A$7:$K$385</definedName>
    <definedName name="Z_9E720D93_31F0_4636_BA00_6CE6F83F3651_.wvu.FilterData" localSheetId="0" hidden="1">'на 01.05.2017'!$A$7:$K$385</definedName>
    <definedName name="Z_9E943B7D_D4C7_443F_BC4C_8AB90546D8A5_.wvu.Cols" localSheetId="0" hidden="1">'на 01.05.2017'!#REF!,'на 01.05.2017'!#REF!</definedName>
    <definedName name="Z_9E943B7D_D4C7_443F_BC4C_8AB90546D8A5_.wvu.FilterData" localSheetId="0" hidden="1">'на 01.05.2017'!$A$3:$K$61</definedName>
    <definedName name="Z_9E943B7D_D4C7_443F_BC4C_8AB90546D8A5_.wvu.PrintTitles" localSheetId="0" hidden="1">'на 01.05.2017'!$5:$8</definedName>
    <definedName name="Z_9E943B7D_D4C7_443F_BC4C_8AB90546D8A5_.wvu.Rows" localSheetId="0" hidden="1">'на 01.05.2017'!#REF!,'на 01.05.2017'!#REF!,'на 01.05.2017'!#REF!,'на 01.05.2017'!#REF!,'на 01.05.2017'!#REF!,'на 01.05.2017'!#REF!,'на 01.05.2017'!#REF!,'на 01.05.2017'!#REF!,'на 01.05.2017'!#REF!,'на 01.05.2017'!#REF!,'на 01.05.2017'!#REF!,'на 01.05.2017'!#REF!,'на 01.05.2017'!#REF!,'на 01.05.2017'!#REF!,'на 01.05.2017'!#REF!,'на 01.05.2017'!#REF!,'на 01.05.2017'!#REF!,'на 01.05.2017'!#REF!,'на 01.05.2017'!#REF!,'на 01.05.2017'!#REF!</definedName>
    <definedName name="Z_9EC99D85_9CBB_4D41_A0AC_5A782960B43C_.wvu.FilterData" localSheetId="0" hidden="1">'на 01.05.2017'!$A$7:$H$128</definedName>
    <definedName name="Z_9FA29541_62F4_4CED_BF33_19F6BA57578F_.wvu.Cols" localSheetId="0" hidden="1">'на 01.05.2017'!#REF!,'на 01.05.2017'!#REF!</definedName>
    <definedName name="Z_9FA29541_62F4_4CED_BF33_19F6BA57578F_.wvu.FilterData" localSheetId="0" hidden="1">'на 01.05.2017'!$A$7:$K$385</definedName>
    <definedName name="Z_9FA29541_62F4_4CED_BF33_19F6BA57578F_.wvu.PrintArea" localSheetId="0" hidden="1">'на 01.05.2017'!$A$1:$K$179</definedName>
    <definedName name="Z_9FA29541_62F4_4CED_BF33_19F6BA57578F_.wvu.PrintTitles" localSheetId="0" hidden="1">'на 01.05.2017'!$5:$8</definedName>
    <definedName name="Z_A0963EEC_5578_46DF_B7B0_2B9F8CADC5B9_.wvu.FilterData" localSheetId="0" hidden="1">'на 01.05.2017'!$A$7:$K$385</definedName>
    <definedName name="Z_A0A3CD9B_2436_40D7_91DB_589A95FBBF00_.wvu.FilterData" localSheetId="0" hidden="1">'на 01.05.2017'!$A$7:$K$385</definedName>
    <definedName name="Z_A0A3CD9B_2436_40D7_91DB_589A95FBBF00_.wvu.PrintArea" localSheetId="0" hidden="1">'на 01.05.2017'!$A$1:$K$183</definedName>
    <definedName name="Z_A0A3CD9B_2436_40D7_91DB_589A95FBBF00_.wvu.PrintTitles" localSheetId="0" hidden="1">'на 01.05.2017'!$5:$8</definedName>
    <definedName name="Z_A0EB0A04_1124_498B_8C4B_C1E25B53C1A8_.wvu.FilterData" localSheetId="0" hidden="1">'на 01.05.2017'!$A$7:$H$128</definedName>
    <definedName name="Z_A113B19A_DB2C_4585_AED7_B7EF9F05E57E_.wvu.FilterData" localSheetId="0" hidden="1">'на 01.05.2017'!$A$7:$K$385</definedName>
    <definedName name="Z_A2611F3A_C06C_4662_B39E_6F08BA7C9B14_.wvu.FilterData" localSheetId="0" hidden="1">'на 01.05.2017'!$A$7:$H$128</definedName>
    <definedName name="Z_A28DA500_33FC_4913_B21A_3E2D7ED7A130_.wvu.FilterData" localSheetId="0" hidden="1">'на 01.05.2017'!$A$7:$H$128</definedName>
    <definedName name="Z_A38250FB_559C_49CE_918A_6673F9586B86_.wvu.FilterData" localSheetId="0" hidden="1">'на 01.05.2017'!$A$7:$K$385</definedName>
    <definedName name="Z_A62258B9_7768_4C4F_AFFC_537782E81CFF_.wvu.FilterData" localSheetId="0" hidden="1">'на 01.05.2017'!$A$7:$H$128</definedName>
    <definedName name="Z_A65D4FF6_26A1_47FE_AF98_41E05002FB1E_.wvu.FilterData" localSheetId="0" hidden="1">'на 01.05.2017'!$A$7:$H$128</definedName>
    <definedName name="Z_A6816A2A_A381_4629_A196_A2D2CBED046E_.wvu.FilterData" localSheetId="0" hidden="1">'на 01.05.2017'!$A$7:$K$385</definedName>
    <definedName name="Z_A6B98527_7CBF_4E4D_BDEA_9334A3EB779F_.wvu.Cols" localSheetId="0" hidden="1">'на 01.05.2017'!#REF!,'на 01.05.2017'!#REF!,'на 01.05.2017'!$L:$BO</definedName>
    <definedName name="Z_A6B98527_7CBF_4E4D_BDEA_9334A3EB779F_.wvu.FilterData" localSheetId="0" hidden="1">'на 01.05.2017'!$A$7:$K$385</definedName>
    <definedName name="Z_A6B98527_7CBF_4E4D_BDEA_9334A3EB779F_.wvu.PrintArea" localSheetId="0" hidden="1">'на 01.05.2017'!$A$1:$BO$179</definedName>
    <definedName name="Z_A6B98527_7CBF_4E4D_BDEA_9334A3EB779F_.wvu.PrintTitles" localSheetId="0" hidden="1">'на 01.05.2017'!$5:$7</definedName>
    <definedName name="Z_A98C96B5_CE3A_4FF9_B3E5_0DBB66ADC5BB_.wvu.FilterData" localSheetId="0" hidden="1">'на 01.05.2017'!$A$7:$H$128</definedName>
    <definedName name="Z_A9BB2943_E4B1_4809_A926_69F8C50E1CF2_.wvu.FilterData" localSheetId="0" hidden="1">'на 01.05.2017'!$A$7:$K$385</definedName>
    <definedName name="Z_AA4C7BF5_07E0_4095_B165_D2AF600190FA_.wvu.FilterData" localSheetId="0" hidden="1">'на 01.05.2017'!$A$7:$H$128</definedName>
    <definedName name="Z_AAC4B5AB_1913_4D9C_A1FF_BD9345E009EB_.wvu.FilterData" localSheetId="0" hidden="1">'на 01.05.2017'!$A$7:$H$128</definedName>
    <definedName name="Z_AB20AEF7_931C_411F_91E6_F461408B5AE6_.wvu.FilterData" localSheetId="0" hidden="1">'на 01.05.2017'!$A$7:$K$385</definedName>
    <definedName name="Z_ABAF42E6_6CD6_46B1_A0C6_0099C207BC1C_.wvu.FilterData" localSheetId="0" hidden="1">'на 01.05.2017'!$A$7:$K$385</definedName>
    <definedName name="Z_ABF07E15_3FB5_46FA_8B18_72FA32E3F1DA_.wvu.FilterData" localSheetId="0" hidden="1">'на 01.05.2017'!$A$7:$K$385</definedName>
    <definedName name="Z_ACFE2E5A_B4BC_4793_B103_05F97C227772_.wvu.FilterData" localSheetId="0" hidden="1">'на 01.05.2017'!$A$7:$K$385</definedName>
    <definedName name="Z_AD079EA2_4E18_46EE_8E20_0C7923C917D2_.wvu.FilterData" localSheetId="0" hidden="1">'на 01.05.2017'!$A$7:$K$385</definedName>
    <definedName name="Z_AF01D870_77CB_46A2_A95B_3A27FF42EAA8_.wvu.FilterData" localSheetId="0" hidden="1">'на 01.05.2017'!$A$7:$H$128</definedName>
    <definedName name="Z_AF1AEFF5_9892_4FCB_BD3E_6CF1CEE1B71B_.wvu.FilterData" localSheetId="0" hidden="1">'на 01.05.2017'!$A$7:$K$385</definedName>
    <definedName name="Z_AFABF6AA_2F6E_48B0_98F8_213EA30990B1_.wvu.FilterData" localSheetId="0" hidden="1">'на 01.05.2017'!$A$7:$K$385</definedName>
    <definedName name="Z_AFC26506_1EE1_430F_B247_3257CE41958A_.wvu.FilterData" localSheetId="0" hidden="1">'на 01.05.2017'!$A$7:$K$385</definedName>
    <definedName name="Z_B00B4D71_156E_4DD9_93CC_1F392CBA035F_.wvu.FilterData" localSheetId="0" hidden="1">'на 01.05.2017'!$A$7:$K$385</definedName>
    <definedName name="Z_B0B61858_D248_4F0B_95EB_A53482FBF19B_.wvu.FilterData" localSheetId="0" hidden="1">'на 01.05.2017'!$A$7:$K$385</definedName>
    <definedName name="Z_B180D137_9F25_4AD4_9057_37928F1867A8_.wvu.FilterData" localSheetId="0" hidden="1">'на 01.05.2017'!$A$7:$H$128</definedName>
    <definedName name="Z_B246A3A0_6AE0_4610_AE7A_F7490C26DBCA_.wvu.FilterData" localSheetId="0" hidden="1">'на 01.05.2017'!$A$7:$K$385</definedName>
    <definedName name="Z_B2D38EAC_E767_43A7_B7A2_621639FE347D_.wvu.FilterData" localSheetId="0" hidden="1">'на 01.05.2017'!$A$7:$H$128</definedName>
    <definedName name="Z_B3114865_FFF9_40B7_B9E6_C3642102DCF9_.wvu.FilterData" localSheetId="0" hidden="1">'на 01.05.2017'!$A$7:$K$385</definedName>
    <definedName name="Z_B3339176_D3D0_4D7A_8AAB_C0B71F942A93_.wvu.FilterData" localSheetId="0" hidden="1">'на 01.05.2017'!$A$7:$H$128</definedName>
    <definedName name="Z_B45FAC42_679D_43AB_B511_9E5492CAC2DB_.wvu.FilterData" localSheetId="0" hidden="1">'на 01.05.2017'!$A$7:$H$128</definedName>
    <definedName name="Z_B499C08D_A2E7_417F_A9B7_BFCE2B66534F_.wvu.FilterData" localSheetId="0" hidden="1">'на 01.05.2017'!$A$7:$K$385</definedName>
    <definedName name="Z_B5533D56_E1AE_4DE7_8436_EF9CA55A4943_.wvu.FilterData" localSheetId="0" hidden="1">'на 01.05.2017'!$A$7:$K$385</definedName>
    <definedName name="Z_B56BEF44_39DC_4F5B_A5E5_157C237832AF_.wvu.FilterData" localSheetId="0" hidden="1">'на 01.05.2017'!$A$7:$H$128</definedName>
    <definedName name="Z_B5A6FE62_B66C_45B1_AF17_B7686B0B3A3F_.wvu.FilterData" localSheetId="0" hidden="1">'на 01.05.2017'!$A$7:$K$385</definedName>
    <definedName name="Z_B603D180_E09A_4B9C_810F_9423EBA4A0EA_.wvu.FilterData" localSheetId="0" hidden="1">'на 01.05.2017'!$A$7:$K$385</definedName>
    <definedName name="Z_B698776A_6A96_445D_9813_F5440DD90495_.wvu.FilterData" localSheetId="0" hidden="1">'на 01.05.2017'!$A$7:$K$385</definedName>
    <definedName name="Z_B7A22467_168B_475A_AC6B_F744F4990F6A_.wvu.FilterData" localSheetId="0" hidden="1">'на 01.05.2017'!$A$7:$K$385</definedName>
    <definedName name="Z_B7A4DC29_6CA3_48BD_BD2B_5EA61D250392_.wvu.FilterData" localSheetId="0" hidden="1">'на 01.05.2017'!$A$7:$H$128</definedName>
    <definedName name="Z_B7F67755_3086_43A6_86E7_370F80E61BD0_.wvu.FilterData" localSheetId="0" hidden="1">'на 01.05.2017'!$A$7:$H$128</definedName>
    <definedName name="Z_B858041A_E0C9_4C5A_A736_A0DA4684B712_.wvu.FilterData" localSheetId="0" hidden="1">'на 01.05.2017'!$A$7:$K$385</definedName>
    <definedName name="Z_B8EDA240_D337_4165_927F_4408D011F4B1_.wvu.FilterData" localSheetId="0" hidden="1">'на 01.05.2017'!$A$7:$K$385</definedName>
    <definedName name="Z_B9FDB936_DEDC_405B_AC55_3262523808BE_.wvu.FilterData" localSheetId="0" hidden="1">'на 01.05.2017'!$A$7:$K$385</definedName>
    <definedName name="Z_BAB4825B_2E54_4A6C_A72D_1F8E7B4FEFFB_.wvu.FilterData" localSheetId="0" hidden="1">'на 01.05.2017'!$A$7:$K$385</definedName>
    <definedName name="Z_BAFB3A8F_5ACD_4C4A_A33C_831C754D88C0_.wvu.FilterData" localSheetId="0" hidden="1">'на 01.05.2017'!$A$7:$K$385</definedName>
    <definedName name="Z_BC09D690_D177_4FC8_AE1F_8F0F0D5C6ECD_.wvu.FilterData" localSheetId="0" hidden="1">'на 01.05.2017'!$A$7:$K$385</definedName>
    <definedName name="Z_BC6910FC_42F8_457B_8F8D_9BC0111CE283_.wvu.FilterData" localSheetId="0" hidden="1">'на 01.05.2017'!$A$7:$K$385</definedName>
    <definedName name="Z_BDD573CF_BFE0_4002_B5F7_E438A5DAD635_.wvu.FilterData" localSheetId="0" hidden="1">'на 01.05.2017'!$A$7:$K$385</definedName>
    <definedName name="Z_BE442298_736F_47F5_9592_76FFCCDA59DB_.wvu.FilterData" localSheetId="0" hidden="1">'на 01.05.2017'!$A$7:$H$128</definedName>
    <definedName name="Z_BE97AC31_BFEB_4520_BC44_68B0C987C70A_.wvu.FilterData" localSheetId="0" hidden="1">'на 01.05.2017'!$A$7:$K$385</definedName>
    <definedName name="Z_BEA0FDBA_BB07_4C19_8BBD_5E57EE395C09_.wvu.Cols" localSheetId="0" hidden="1">'на 01.05.2017'!#REF!</definedName>
    <definedName name="Z_BEA0FDBA_BB07_4C19_8BBD_5E57EE395C09_.wvu.FilterData" localSheetId="0" hidden="1">'на 01.05.2017'!$A$7:$K$385</definedName>
    <definedName name="Z_BEA0FDBA_BB07_4C19_8BBD_5E57EE395C09_.wvu.PrintArea" localSheetId="0" hidden="1">'на 01.05.2017'!$A$1:$K$183</definedName>
    <definedName name="Z_BEA0FDBA_BB07_4C19_8BBD_5E57EE395C09_.wvu.PrintTitles" localSheetId="0" hidden="1">'на 01.05.2017'!$5:$8</definedName>
    <definedName name="Z_BF65F093_304D_44F0_BF26_E5F8F9093CF5_.wvu.FilterData" localSheetId="0" hidden="1">'на 01.05.2017'!$A$7:$K$61</definedName>
    <definedName name="Z_C0ED18A2_48B4_4C82_979B_4B80DB79BC08_.wvu.FilterData" localSheetId="0" hidden="1">'на 01.05.2017'!$A$7:$K$385</definedName>
    <definedName name="Z_C14C28B9_3A8B_4F55_AC1E_B6D3DA6398D5_.wvu.FilterData" localSheetId="0" hidden="1">'на 01.05.2017'!$A$7:$K$385</definedName>
    <definedName name="Z_C2E7FF11_4F7B_4EA9_AD45_A8385AC4BC24_.wvu.FilterData" localSheetId="0" hidden="1">'на 01.05.2017'!$A$7:$H$128</definedName>
    <definedName name="Z_C3E7B974_7E68_49C9_8A66_DEBBC3D71CB8_.wvu.FilterData" localSheetId="0" hidden="1">'на 01.05.2017'!$A$7:$H$128</definedName>
    <definedName name="Z_C47D5376_4107_461D_B353_0F0CCA5A27B8_.wvu.FilterData" localSheetId="0" hidden="1">'на 01.05.2017'!$A$7:$H$128</definedName>
    <definedName name="Z_C4A81194_E272_4927_9E06_D47C43E50753_.wvu.FilterData" localSheetId="0" hidden="1">'на 01.05.2017'!$A$7:$K$385</definedName>
    <definedName name="Z_C55D9313_9108_41CA_AD0E_FE2F7292C638_.wvu.FilterData" localSheetId="0" hidden="1">'на 01.05.2017'!$A$7:$H$128</definedName>
    <definedName name="Z_C5D84F85_3611_4C2A_903D_ECFF3A3DA3D9_.wvu.FilterData" localSheetId="0" hidden="1">'на 01.05.2017'!$A$7:$H$128</definedName>
    <definedName name="Z_C70C85CF_5ADB_4631_87C7_BA23E9BE3196_.wvu.FilterData" localSheetId="0" hidden="1">'на 01.05.2017'!$A$7:$K$385</definedName>
    <definedName name="Z_C74598AC_1D4B_466D_8455_294C1A2E69BB_.wvu.FilterData" localSheetId="0" hidden="1">'на 01.05.2017'!$A$7:$H$128</definedName>
    <definedName name="Z_C8C7D91A_0101_429D_A7C4_25C2A366909A_.wvu.Cols" localSheetId="0" hidden="1">'на 01.05.2017'!#REF!,'на 01.05.2017'!#REF!</definedName>
    <definedName name="Z_C8C7D91A_0101_429D_A7C4_25C2A366909A_.wvu.FilterData" localSheetId="0" hidden="1">'на 01.05.2017'!$A$7:$K$61</definedName>
    <definedName name="Z_C8C7D91A_0101_429D_A7C4_25C2A366909A_.wvu.Rows" localSheetId="0" hidden="1">'на 01.05.2017'!#REF!,'на 01.05.2017'!#REF!,'на 01.05.2017'!#REF!,'на 01.05.2017'!#REF!,'на 01.05.2017'!#REF!,'на 01.05.2017'!#REF!,'на 01.05.2017'!#REF!,'на 01.05.2017'!#REF!,'на 01.05.2017'!#REF!,'на 01.05.2017'!#REF!</definedName>
    <definedName name="Z_C9081176_529C_43E8_8E20_8AC24E7C2D35_.wvu.FilterData" localSheetId="0" hidden="1">'на 01.05.2017'!$A$7:$K$385</definedName>
    <definedName name="Z_C94FB5D5_E515_4327_B4DC_AC3D7C1A6363_.wvu.FilterData" localSheetId="0" hidden="1">'на 01.05.2017'!$A$7:$K$385</definedName>
    <definedName name="Z_C98B4A4E_FC1F_45B3_ABB0_7DC9BD4B8057_.wvu.FilterData" localSheetId="0" hidden="1">'на 01.05.2017'!$A$7:$H$128</definedName>
    <definedName name="Z_CA384592_0CFD_4322_A4EB_34EC04693944_.wvu.FilterData" localSheetId="0" hidden="1">'на 01.05.2017'!$A$7:$K$385</definedName>
    <definedName name="Z_CA384592_0CFD_4322_A4EB_34EC04693944_.wvu.PrintArea" localSheetId="0" hidden="1">'на 01.05.2017'!$A$1:$K$181</definedName>
    <definedName name="Z_CA384592_0CFD_4322_A4EB_34EC04693944_.wvu.PrintTitles" localSheetId="0" hidden="1">'на 01.05.2017'!$5:$8</definedName>
    <definedName name="Z_CAAD7F8A_A328_4C0A_9ECF_2AD83A08D699_.wvu.FilterData" localSheetId="0" hidden="1">'на 01.05.2017'!$A$7:$H$128</definedName>
    <definedName name="Z_CB1A56DC_A135_41E6_8A02_AE4E518C879F_.wvu.FilterData" localSheetId="0" hidden="1">'на 01.05.2017'!$A$7:$K$385</definedName>
    <definedName name="Z_CB4880DD_CE83_4DFC_BBA7_70687256D5A4_.wvu.FilterData" localSheetId="0" hidden="1">'на 01.05.2017'!$A$7:$H$128</definedName>
    <definedName name="Z_CBDBA949_FA00_4560_8001_BD00E63FCCA4_.wvu.FilterData" localSheetId="0" hidden="1">'на 01.05.2017'!$A$7:$K$385</definedName>
    <definedName name="Z_CBF12BD1_A071_4448_8003_32E74F40E3E3_.wvu.FilterData" localSheetId="0" hidden="1">'на 01.05.2017'!$A$7:$H$128</definedName>
    <definedName name="Z_CBF9D894_3FD2_4B68_BAC8_643DB23851C0_.wvu.FilterData" localSheetId="0" hidden="1">'на 01.05.2017'!$A$7:$H$128</definedName>
    <definedName name="Z_CBF9D894_3FD2_4B68_BAC8_643DB23851C0_.wvu.Rows" localSheetId="0" hidden="1">'на 01.05.2017'!#REF!,'на 01.05.2017'!#REF!,'на 01.05.2017'!#REF!,'на 01.05.2017'!#REF!</definedName>
    <definedName name="Z_CCC17219_B1A3_4C6B_B903_0E4550432FD0_.wvu.FilterData" localSheetId="0" hidden="1">'на 01.05.2017'!$A$7:$H$128</definedName>
    <definedName name="Z_CD10AFE5_EACD_43E3_B0AD_1FCFF7EEADC3_.wvu.FilterData" localSheetId="0" hidden="1">'на 01.05.2017'!$A$7:$K$385</definedName>
    <definedName name="Z_CFEB7053_3C1D_451D_9A86_5940DFCF964A_.wvu.FilterData" localSheetId="0" hidden="1">'на 01.05.2017'!$A$7:$K$385</definedName>
    <definedName name="Z_D165341F_496A_48CE_829A_555B16787041_.wvu.FilterData" localSheetId="0" hidden="1">'на 01.05.2017'!$A$7:$K$385</definedName>
    <definedName name="Z_D20DFCFE_63F9_4265_B37B_4F36C46DF159_.wvu.Cols" localSheetId="0" hidden="1">'на 01.05.2017'!#REF!,'на 01.05.2017'!#REF!</definedName>
    <definedName name="Z_D20DFCFE_63F9_4265_B37B_4F36C46DF159_.wvu.FilterData" localSheetId="0" hidden="1">'на 01.05.2017'!$A$7:$K$385</definedName>
    <definedName name="Z_D20DFCFE_63F9_4265_B37B_4F36C46DF159_.wvu.PrintArea" localSheetId="0" hidden="1">'на 01.05.2017'!$A$1:$K$179</definedName>
    <definedName name="Z_D20DFCFE_63F9_4265_B37B_4F36C46DF159_.wvu.PrintTitles" localSheetId="0" hidden="1">'на 01.05.2017'!$5:$8</definedName>
    <definedName name="Z_D20DFCFE_63F9_4265_B37B_4F36C46DF159_.wvu.Rows" localSheetId="0" hidden="1">'на 01.05.2017'!#REF!,'на 01.05.2017'!#REF!,'на 01.05.2017'!#REF!,'на 01.05.2017'!#REF!,'на 01.05.2017'!#REF!</definedName>
    <definedName name="Z_D2422493_0DF6_4923_AFF9_1CE532FC9E0E_.wvu.FilterData" localSheetId="0" hidden="1">'на 01.05.2017'!$A$7:$K$385</definedName>
    <definedName name="Z_D26EAC32_42CC_46AF_8D27_8094727B2B8E_.wvu.FilterData" localSheetId="0" hidden="1">'на 01.05.2017'!$A$7:$K$385</definedName>
    <definedName name="Z_D298563F_7459_410D_A6E1_6B1CDFA6DAA7_.wvu.FilterData" localSheetId="0" hidden="1">'на 01.05.2017'!$A$7:$K$385</definedName>
    <definedName name="Z_D2D627FD_8F1D_4B0C_A4A1_1A515A2831A8_.wvu.FilterData" localSheetId="0" hidden="1">'на 01.05.2017'!$A$7:$K$385</definedName>
    <definedName name="Z_D343F548_3DE6_4716_9B8B_0FF1DF1B1DE3_.wvu.FilterData" localSheetId="0" hidden="1">'на 01.05.2017'!$A$7:$H$128</definedName>
    <definedName name="Z_D3607008_88A4_4735_BF9B_0D60A732D98C_.wvu.FilterData" localSheetId="0" hidden="1">'на 01.05.2017'!$A$7:$K$385</definedName>
    <definedName name="Z_D3C3EFC2_493C_4B9B_BC16_8147B08F8F65_.wvu.FilterData" localSheetId="0" hidden="1">'на 01.05.2017'!$A$7:$H$128</definedName>
    <definedName name="Z_D3D848E7_EB88_4E73_985E_C45B9AE68145_.wvu.FilterData" localSheetId="0" hidden="1">'на 01.05.2017'!$A$7:$K$385</definedName>
    <definedName name="Z_D3E86F4B_12A8_47CC_AEBE_74534991E315_.wvu.FilterData" localSheetId="0" hidden="1">'на 01.05.2017'!$A$7:$K$385</definedName>
    <definedName name="Z_D3F31BC4_4CDA_431B_BA5F_ADE76A923760_.wvu.FilterData" localSheetId="0" hidden="1">'на 01.05.2017'!$A$7:$H$128</definedName>
    <definedName name="Z_D45ABB34_16CC_462D_8459_2034D47F465D_.wvu.FilterData" localSheetId="0" hidden="1">'на 01.05.2017'!$A$7:$H$128</definedName>
    <definedName name="Z_D479007E_A9E8_4307_A3E8_18A2BB5C55F2_.wvu.FilterData" localSheetId="0" hidden="1">'на 01.05.2017'!$A$7:$K$385</definedName>
    <definedName name="Z_D48CEF89_B01B_4E1D_92B4_235EA4A40F11_.wvu.FilterData" localSheetId="0" hidden="1">'на 01.05.2017'!$A$7:$K$385</definedName>
    <definedName name="Z_D4B24D18_8D1D_47A1_AE9B_21E3F9EF98EE_.wvu.FilterData" localSheetId="0" hidden="1">'на 01.05.2017'!$A$7:$K$385</definedName>
    <definedName name="Z_D4E20E73_FD07_4BE4_B8FA_FE6B214643C4_.wvu.FilterData" localSheetId="0" hidden="1">'на 01.05.2017'!$A$7:$K$385</definedName>
    <definedName name="Z_D5317C3A_3EDA_404B_818D_EAF558810951_.wvu.FilterData" localSheetId="0" hidden="1">'на 01.05.2017'!$A$7:$H$128</definedName>
    <definedName name="Z_D537FB3B_712D_486A_BA32_4F73BEB2AA19_.wvu.FilterData" localSheetId="0" hidden="1">'на 01.05.2017'!$A$7:$H$128</definedName>
    <definedName name="Z_D6730C21_0555_4F4D_B589_9DE5CFF9C442_.wvu.FilterData" localSheetId="0" hidden="1">'на 01.05.2017'!$A$7:$H$128</definedName>
    <definedName name="Z_D7BC8E82_4392_4806_9DAE_D94253790B9C_.wvu.Cols" localSheetId="0" hidden="1">'на 01.05.2017'!#REF!,'на 01.05.2017'!#REF!,'на 01.05.2017'!$L:$BO</definedName>
    <definedName name="Z_D7BC8E82_4392_4806_9DAE_D94253790B9C_.wvu.FilterData" localSheetId="0" hidden="1">'на 01.05.2017'!$A$7:$K$385</definedName>
    <definedName name="Z_D7BC8E82_4392_4806_9DAE_D94253790B9C_.wvu.PrintArea" localSheetId="0" hidden="1">'на 01.05.2017'!$A$1:$BO$179</definedName>
    <definedName name="Z_D7BC8E82_4392_4806_9DAE_D94253790B9C_.wvu.PrintTitles" localSheetId="0" hidden="1">'на 01.05.2017'!$5:$7</definedName>
    <definedName name="Z_D7DA24ED_ABB7_4D6E_ACD6_4B88F5184AF8_.wvu.FilterData" localSheetId="0" hidden="1">'на 01.05.2017'!$A$7:$K$385</definedName>
    <definedName name="Z_D8418465_ECB6_40A4_8538_9D6D02B4E5CE_.wvu.FilterData" localSheetId="0" hidden="1">'на 01.05.2017'!$A$7:$H$128</definedName>
    <definedName name="Z_D8836A46_4276_4875_86A1_BB0E2B53006C_.wvu.FilterData" localSheetId="0" hidden="1">'на 01.05.2017'!$A$7:$H$128</definedName>
    <definedName name="Z_D8EBE17E_7A1A_4392_901C_A4C8DD4BAF28_.wvu.FilterData" localSheetId="0" hidden="1">'на 01.05.2017'!$A$7:$H$128</definedName>
    <definedName name="Z_D917D9C8_DA24_43F6_B702_2D065DC4F3EA_.wvu.FilterData" localSheetId="0" hidden="1">'на 01.05.2017'!$A$7:$K$385</definedName>
    <definedName name="Z_D930048B_C8C6_498D_B7FD_C4CFAF447C25_.wvu.FilterData" localSheetId="0" hidden="1">'на 01.05.2017'!$A$7:$K$385</definedName>
    <definedName name="Z_D93C7415_B321_4E66_84AD_0490D011FDE7_.wvu.FilterData" localSheetId="0" hidden="1">'на 01.05.2017'!$A$7:$K$385</definedName>
    <definedName name="Z_D952F92C_16FA_49C0_ACE1_EEFE2012130A_.wvu.FilterData" localSheetId="0" hidden="1">'на 01.05.2017'!$A$7:$K$385</definedName>
    <definedName name="Z_D954D534_B88D_4A21_85D6_C0757B597D1E_.wvu.FilterData" localSheetId="0" hidden="1">'на 01.05.2017'!$A$7:$K$385</definedName>
    <definedName name="Z_D95852A1_B0FC_4AC5_B62B_5CCBE05B0D15_.wvu.Cols" localSheetId="0" hidden="1">'на 01.05.2017'!#REF!</definedName>
    <definedName name="Z_D95852A1_B0FC_4AC5_B62B_5CCBE05B0D15_.wvu.FilterData" localSheetId="0" hidden="1">'на 01.05.2017'!$A$7:$K$385</definedName>
    <definedName name="Z_D95852A1_B0FC_4AC5_B62B_5CCBE05B0D15_.wvu.PrintArea" localSheetId="0" hidden="1">'на 01.05.2017'!$A$1:$K$183</definedName>
    <definedName name="Z_D97BC9A1_860C_45CB_8FAD_B69CEE39193C_.wvu.FilterData" localSheetId="0" hidden="1">'на 01.05.2017'!$A$7:$H$128</definedName>
    <definedName name="Z_D981844C_3450_4227_997A_DB8016618FC0_.wvu.FilterData" localSheetId="0" hidden="1">'на 01.05.2017'!$A$7:$K$385</definedName>
    <definedName name="Z_DA3033F1_502F_4BCA_B468_CBA3E20E7254_.wvu.FilterData" localSheetId="0" hidden="1">'на 01.05.2017'!$A$7:$K$385</definedName>
    <definedName name="Z_DA5DFA2D_C1AA_42F5_8828_D1905F1C9BD0_.wvu.FilterData" localSheetId="0" hidden="1">'на 01.05.2017'!$A$7:$K$385</definedName>
    <definedName name="Z_DB55315D_56C8_4F2C_9317_AA25AA5EAC9E_.wvu.FilterData" localSheetId="0" hidden="1">'на 01.05.2017'!$A$7:$K$385</definedName>
    <definedName name="Z_DBB88EE7_5C30_443C_A427_07BA2C7C58DA_.wvu.FilterData" localSheetId="0" hidden="1">'на 01.05.2017'!$A$7:$K$385</definedName>
    <definedName name="Z_DBF40914_927D_466F_8B6B_F333D1AFC9B0_.wvu.FilterData" localSheetId="0" hidden="1">'на 01.05.2017'!$A$7:$K$385</definedName>
    <definedName name="Z_DC263B7F_7E05_4E66_AE9F_05D6DDE635B1_.wvu.FilterData" localSheetId="0" hidden="1">'на 01.05.2017'!$A$7:$H$128</definedName>
    <definedName name="Z_DC796824_ECED_4590_A3E8_8D5A3534C637_.wvu.FilterData" localSheetId="0" hidden="1">'на 01.05.2017'!$A$7:$H$128</definedName>
    <definedName name="Z_DCC1B134_1BA2_418E_B1D0_0938D8743370_.wvu.FilterData" localSheetId="0" hidden="1">'на 01.05.2017'!$A$7:$H$128</definedName>
    <definedName name="Z_DD479BCC_48E3_497E_81BC_9A58CD7AC8EF_.wvu.FilterData" localSheetId="0" hidden="1">'на 01.05.2017'!$A$7:$K$385</definedName>
    <definedName name="Z_DDA68DE5_EF86_4A52_97CD_589088C5FE7A_.wvu.FilterData" localSheetId="0" hidden="1">'на 01.05.2017'!$A$7:$H$128</definedName>
    <definedName name="Z_DE210091_3D77_4964_B6B2_443A728CBE9E_.wvu.FilterData" localSheetId="0" hidden="1">'на 01.05.2017'!$A$7:$K$385</definedName>
    <definedName name="Z_DE2C3999_6F3E_4D24_86CF_8803BF5FAA48_.wvu.FilterData" localSheetId="0" hidden="1">'на 01.05.2017'!$A$7:$K$61</definedName>
    <definedName name="Z_DEA6EDB2_F27D_4C8F_B061_FD80BEC5543F_.wvu.FilterData" localSheetId="0" hidden="1">'на 01.05.2017'!$A$7:$H$128</definedName>
    <definedName name="Z_DECE3245_1BE4_4A3F_B644_E8DE80612C1E_.wvu.FilterData" localSheetId="0" hidden="1">'на 01.05.2017'!$A$7:$K$385</definedName>
    <definedName name="Z_DF6B7D46_D8DB_447A_83A4_53EE18358CF2_.wvu.FilterData" localSheetId="0" hidden="1">'на 01.05.2017'!$A$7:$K$385</definedName>
    <definedName name="Z_DFB08918_D5A4_4224_AEA5_63620C0D53DD_.wvu.FilterData" localSheetId="0" hidden="1">'на 01.05.2017'!$A$7:$K$385</definedName>
    <definedName name="Z_E0B34E03_0754_4713_9A98_5ACEE69C9E71_.wvu.FilterData" localSheetId="0" hidden="1">'на 01.05.2017'!$A$7:$H$128</definedName>
    <definedName name="Z_E1E7843B_3EC3_4FFF_9B1C_53E7DE6A4004_.wvu.FilterData" localSheetId="0" hidden="1">'на 01.05.2017'!$A$7:$H$128</definedName>
    <definedName name="Z_E25FE844_1AD8_4E16_B2DB_9033A702F13A_.wvu.FilterData" localSheetId="0" hidden="1">'на 01.05.2017'!$A$7:$H$128</definedName>
    <definedName name="Z_E2861A4E_263A_4BE6_9223_2DA352B0AD2D_.wvu.FilterData" localSheetId="0" hidden="1">'на 01.05.2017'!$A$7:$H$128</definedName>
    <definedName name="Z_E2FB76DF_1C94_4620_8087_FEE12FDAA3D2_.wvu.FilterData" localSheetId="0" hidden="1">'на 01.05.2017'!$A$7:$H$128</definedName>
    <definedName name="Z_E3C6ECC1_0F12_435D_9B36_B23F6133337F_.wvu.FilterData" localSheetId="0" hidden="1">'на 01.05.2017'!$A$7:$H$128</definedName>
    <definedName name="Z_E437F2F2_3B79_49F0_9901_D31498A163D7_.wvu.FilterData" localSheetId="0" hidden="1">'на 01.05.2017'!$A$7:$K$385</definedName>
    <definedName name="Z_E531BAEE_E556_4AEF_B35B_C675BD99939C_.wvu.FilterData" localSheetId="0" hidden="1">'на 01.05.2017'!$A$7:$K$385</definedName>
    <definedName name="Z_E5EC7523_F88D_4AD4_9A8D_84C16AB7BFC1_.wvu.FilterData" localSheetId="0" hidden="1">'на 01.05.2017'!$A$7:$K$385</definedName>
    <definedName name="Z_E6B0F607_AC37_4539_B427_EA5DBDA71490_.wvu.FilterData" localSheetId="0" hidden="1">'на 01.05.2017'!$A$7:$K$385</definedName>
    <definedName name="Z_E6F2229B_648C_45EB_AFDD_48E1933E9057_.wvu.FilterData" localSheetId="0" hidden="1">'на 01.05.2017'!$A$7:$K$385</definedName>
    <definedName name="Z_E79ABD49_719F_4887_A43D_3DE66BF8AD95_.wvu.FilterData" localSheetId="0" hidden="1">'на 01.05.2017'!$A$7:$K$385</definedName>
    <definedName name="Z_E85A9955_A3DD_46D7_A4A3_9B67A0E2B00C_.wvu.FilterData" localSheetId="0" hidden="1">'на 01.05.2017'!$A$7:$K$385</definedName>
    <definedName name="Z_E85CF805_B7EC_4B8E_BF6B_2D35F453C813_.wvu.FilterData" localSheetId="0" hidden="1">'на 01.05.2017'!$A$7:$K$385</definedName>
    <definedName name="Z_E88E1D11_18C0_4724_9D4F_2C85DDF57564_.wvu.FilterData" localSheetId="0" hidden="1">'на 01.05.2017'!$A$7:$H$128</definedName>
    <definedName name="Z_E9A4F66F_BB40_4C19_8750_6E61AF1D74A1_.wvu.FilterData" localSheetId="0" hidden="1">'на 01.05.2017'!$A$7:$K$385</definedName>
    <definedName name="Z_EA234825_5817_4C50_AC45_83D70F061045_.wvu.FilterData" localSheetId="0" hidden="1">'на 01.05.2017'!$A$7:$K$385</definedName>
    <definedName name="Z_EA26BD39_D295_43F0_9554_645E38E73803_.wvu.FilterData" localSheetId="0" hidden="1">'на 01.05.2017'!$A$7:$K$385</definedName>
    <definedName name="Z_EA769D6D_3269_481D_9974_BC10C6C55FF6_.wvu.FilterData" localSheetId="0" hidden="1">'на 01.05.2017'!$A$7:$H$128</definedName>
    <definedName name="Z_EB2D8BE6_72BC_4D23_BEC7_DBF109493B0C_.wvu.FilterData" localSheetId="0" hidden="1">'на 01.05.2017'!$A$7:$K$385</definedName>
    <definedName name="Z_EBCDBD63_50FE_4D52_B280_2A723FA77236_.wvu.FilterData" localSheetId="0" hidden="1">'на 01.05.2017'!$A$7:$H$128</definedName>
    <definedName name="Z_EC6B58CC_C695_4EAF_B026_DA7CE6279D7A_.wvu.FilterData" localSheetId="0" hidden="1">'на 01.05.2017'!$A$7:$K$385</definedName>
    <definedName name="Z_EC741CE0_C720_481D_9CFE_596247B0CF36_.wvu.FilterData" localSheetId="0" hidden="1">'на 01.05.2017'!$A$7:$K$385</definedName>
    <definedName name="Z_EC7DFC56_670B_4634_9C36_1A0E9779A8AB_.wvu.FilterData" localSheetId="0" hidden="1">'на 01.05.2017'!$A$7:$K$385</definedName>
    <definedName name="Z_ED74FBD3_DF35_4798_8C2A_7ADA46D140AA_.wvu.FilterData" localSheetId="0" hidden="1">'на 01.05.2017'!$A$7:$H$128</definedName>
    <definedName name="Z_EF1610FE_843B_4864_9DAD_05F697DD47DC_.wvu.FilterData" localSheetId="0" hidden="1">'на 01.05.2017'!$A$7:$K$385</definedName>
    <definedName name="Z_EFFADE78_6F23_4B5D_AE74_3E82BA29B398_.wvu.FilterData" localSheetId="0" hidden="1">'на 01.05.2017'!$A$7:$H$128</definedName>
    <definedName name="Z_F140A98E_30AA_4FD0_8B93_08F8951EDE5E_.wvu.FilterData" localSheetId="0" hidden="1">'на 01.05.2017'!$A$7:$H$128</definedName>
    <definedName name="Z_F2110B0B_AAE7_42F0_B553_C360E9249AD4_.wvu.Cols" localSheetId="0" hidden="1">'на 01.05.2017'!#REF!,'на 01.05.2017'!#REF!,'на 01.05.2017'!$L:$BO</definedName>
    <definedName name="Z_F2110B0B_AAE7_42F0_B553_C360E9249AD4_.wvu.FilterData" localSheetId="0" hidden="1">'на 01.05.2017'!$A$7:$K$385</definedName>
    <definedName name="Z_F2110B0B_AAE7_42F0_B553_C360E9249AD4_.wvu.PrintArea" localSheetId="0" hidden="1">'на 01.05.2017'!$A$1:$BO$179</definedName>
    <definedName name="Z_F2110B0B_AAE7_42F0_B553_C360E9249AD4_.wvu.PrintTitles" localSheetId="0" hidden="1">'на 01.05.2017'!$5:$7</definedName>
    <definedName name="Z_F30FADD4_07E9_4B4F_B53A_86E542EF0570_.wvu.FilterData" localSheetId="0" hidden="1">'на 01.05.2017'!$A$7:$K$385</definedName>
    <definedName name="Z_F34EC6B1_390D_4B75_852C_F8775ACC3B29_.wvu.FilterData" localSheetId="0" hidden="1">'на 01.05.2017'!$A$7:$K$385</definedName>
    <definedName name="Z_F3E148B1_ED1B_4330_84E7_EFC4722C807A_.wvu.FilterData" localSheetId="0" hidden="1">'на 01.05.2017'!$A$7:$K$385</definedName>
    <definedName name="Z_F3F1BB49_52AF_48BB_95BC_060170851629_.wvu.FilterData" localSheetId="0" hidden="1">'на 01.05.2017'!$A$7:$K$385</definedName>
    <definedName name="Z_F413BB5D_EA53_42FB_84EF_A630DFA6E3CE_.wvu.FilterData" localSheetId="0" hidden="1">'на 01.05.2017'!$A$7:$K$385</definedName>
    <definedName name="Z_F5904F57_BE1E_4C1A_B9F2_3334C6090028_.wvu.FilterData" localSheetId="0" hidden="1">'на 01.05.2017'!$A$7:$K$385</definedName>
    <definedName name="Z_F5F50589_1DF0_4A91_A5AE_A081904AF6B0_.wvu.FilterData" localSheetId="0" hidden="1">'на 01.05.2017'!$A$7:$K$385</definedName>
    <definedName name="Z_F8CD48ED_A67F_492E_A417_09D352E93E12_.wvu.FilterData" localSheetId="0" hidden="1">'на 01.05.2017'!$A$7:$H$128</definedName>
    <definedName name="Z_F8E4304E_2CC4_4F73_A08A_BA6FE8EB77EF_.wvu.FilterData" localSheetId="0" hidden="1">'на 01.05.2017'!$A$7:$K$385</definedName>
    <definedName name="Z_F9F96D65_7E5D_4EDB_B47B_CD800EE8793F_.wvu.FilterData" localSheetId="0" hidden="1">'на 01.05.2017'!$A$7:$H$128</definedName>
    <definedName name="Z_FA263ADC_F7F9_4F21_8D0A_B162CFE58321_.wvu.FilterData" localSheetId="0" hidden="1">'на 01.05.2017'!$A$7:$K$385</definedName>
    <definedName name="Z_FA47CA05_CCF1_4EDC_AAF6_26967695B1D8_.wvu.FilterData" localSheetId="0" hidden="1">'на 01.05.2017'!$A$7:$K$385</definedName>
    <definedName name="Z_FAEA1540_FB92_4A7F_8E18_381E2C6FAF74_.wvu.FilterData" localSheetId="0" hidden="1">'на 01.05.2017'!$A$7:$H$128</definedName>
    <definedName name="Z_FB2B2898_07E8_4F64_9660_A5CFE0C3B2A1_.wvu.FilterData" localSheetId="0" hidden="1">'на 01.05.2017'!$A$7:$K$385</definedName>
    <definedName name="Z_FBEEEF36_B47B_4551_8D8A_904E9E1222D4_.wvu.FilterData" localSheetId="0" hidden="1">'на 01.05.2017'!$A$7:$H$128</definedName>
    <definedName name="Z_FC921717_EFFF_4C5F_AE15_5DB48A6B2DDC_.wvu.FilterData" localSheetId="0" hidden="1">'на 01.05.2017'!$A$7:$K$385</definedName>
    <definedName name="Z_FCFEE462_86B3_4D22_A291_C53135F468F2_.wvu.FilterData" localSheetId="0" hidden="1">'на 01.05.2017'!$A$7:$K$385</definedName>
    <definedName name="Z_FD01F790_1BBF_4238_916B_FA56833C331E_.wvu.FilterData" localSheetId="0" hidden="1">'на 01.05.2017'!$A$7:$K$385</definedName>
    <definedName name="Z_FD0E1B66_1ED2_4768_AEAA_4813773FCD1B_.wvu.FilterData" localSheetId="0" hidden="1">'на 01.05.2017'!$A$7:$H$128</definedName>
    <definedName name="Z_FD5CEF9A_4499_4018_A32D_B5C5AF11D935_.wvu.FilterData" localSheetId="0" hidden="1">'на 01.05.2017'!$A$7:$K$385</definedName>
    <definedName name="Z_FD66CF31_1A62_4649_ABF8_67009C9EEFA8_.wvu.FilterData" localSheetId="0" hidden="1">'на 01.05.2017'!$A$7:$K$385</definedName>
    <definedName name="Z_FE9D531A_F987_4486_AC6F_37568587E0CC_.wvu.FilterData" localSheetId="0" hidden="1">'на 01.05.2017'!$A$7:$K$385</definedName>
    <definedName name="Z_FEE18FC2_E5D2_4C59_B7D0_FDF82F2008D4_.wvu.FilterData" localSheetId="0" hidden="1">'на 01.05.2017'!$A$7:$K$385</definedName>
    <definedName name="Z_FEFFCD5F_F237_4316_B50A_6C71D0FF3363_.wvu.FilterData" localSheetId="0" hidden="1">'на 01.05.2017'!$A$7:$K$385</definedName>
    <definedName name="Z_FF7CC20D_CA9E_46D2_A113_9EB09E8A7DF6_.wvu.FilterData" localSheetId="0" hidden="1">'на 01.05.2017'!$A$7:$H$128</definedName>
    <definedName name="Z_FF9EFDBE_F5FD_432E_96BA_C22D4E9B91D4_.wvu.FilterData" localSheetId="0" hidden="1">'на 01.05.2017'!$A$7:$K$385</definedName>
    <definedName name="Z_FFBF84C0_8EC1_41E5_A130_1EB26E22D86E_.wvu.FilterData" localSheetId="0" hidden="1">'на 01.05.2017'!$A$7:$K$385</definedName>
    <definedName name="_xlnm.Print_Titles" localSheetId="0">'на 01.05.2017'!$5:$8</definedName>
    <definedName name="_xlnm.Print_Area" localSheetId="0">'на 01.05.2017'!$A$1:$K$183</definedName>
  </definedNames>
  <calcPr calcId="144525" fullPrecision="0"/>
  <customWorkbookViews>
    <customWorkbookView name="Вершинина Мария Игоревна - Личное представление" guid="{A0A3CD9B-2436-40D7-91DB-589A95FBBF00}" mergeInterval="0" personalView="1" maximized="1" windowWidth="1276" windowHeight="779" tabRatio="518" activeSheetId="1"/>
    <customWorkbookView name="Залецкая Ольга Геннадьевна - Личное представление" guid="{D95852A1-B0FC-4AC5-B62B-5CCBE05B0D15}" mergeInterval="0" personalView="1" maximized="1" windowWidth="1276" windowHeight="799" tabRatio="518" activeSheetId="1"/>
    <customWorkbookView name="Козлова Анастасия Сергеевна - Личное представление" guid="{0CCCFAED-79CE-4449-BC23-D60C794B65C2}" mergeInterval="0" personalView="1" maximized="1" windowWidth="1276" windowHeight="759"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Шулепова Ольга Анатольевна - Личное представление" guid="{67ADFAE6-A9AF-44D7-8539-93CD0F6B7849}" mergeInterval="0" personalView="1" maximized="1" windowWidth="1276" windowHeight="739" tabRatio="518" activeSheetId="1"/>
    <customWorkbookView name="Маслова Алина Рамазановна - Личное представление" guid="{99950613-28E7-4EC2-B918-559A2757B0A9}" mergeInterval="0" personalView="1" maximized="1" xWindow="-8" yWindow="-8" windowWidth="1936" windowHeight="1056"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Рогожина Ольга Сергеевна - Личное представление" guid="{BEA0FDBA-BB07-4C19-8BBD-5E57EE395C09}" mergeInterval="0" personalView="1" maximized="1" windowWidth="1276" windowHeight="735"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s>
  <fileRecoveryPr autoRecover="0"/>
</workbook>
</file>

<file path=xl/calcChain.xml><?xml version="1.0" encoding="utf-8"?>
<calcChain xmlns="http://schemas.openxmlformats.org/spreadsheetml/2006/main">
  <c r="C179" i="1" l="1"/>
  <c r="F180" i="1"/>
  <c r="H180" i="1"/>
  <c r="J180" i="1"/>
  <c r="N180" i="1"/>
  <c r="F181" i="1"/>
  <c r="H181" i="1"/>
  <c r="J181" i="1"/>
  <c r="N181" i="1"/>
  <c r="J182" i="1"/>
  <c r="N182" i="1"/>
  <c r="J183" i="1"/>
  <c r="N183" i="1"/>
  <c r="C158" i="1" l="1"/>
  <c r="I32" i="1" l="1"/>
  <c r="I139" i="1" l="1"/>
  <c r="I51" i="1"/>
  <c r="I25" i="1"/>
  <c r="I33" i="1" l="1"/>
  <c r="I46" i="1" l="1"/>
  <c r="I57" i="1" l="1"/>
  <c r="I45" i="1"/>
  <c r="G45" i="1"/>
  <c r="G46" i="1"/>
  <c r="E46" i="1"/>
  <c r="D45" i="1"/>
  <c r="D46" i="1"/>
  <c r="C45" i="1"/>
  <c r="C46" i="1"/>
  <c r="I29" i="1"/>
  <c r="I38" i="1"/>
  <c r="E40" i="1"/>
  <c r="D37" i="1"/>
  <c r="C37" i="1"/>
  <c r="C43" i="1" l="1"/>
  <c r="E45" i="1"/>
  <c r="J32" i="1" l="1"/>
  <c r="G37" i="1" l="1"/>
  <c r="E37" i="1"/>
  <c r="G29" i="1"/>
  <c r="D129" i="1" l="1"/>
  <c r="G141" i="1" l="1"/>
  <c r="J46" i="1" l="1"/>
  <c r="G140" i="1"/>
  <c r="F45" i="1" l="1"/>
  <c r="D159" i="1" l="1"/>
  <c r="D158" i="1" s="1"/>
  <c r="I95" i="1" l="1"/>
  <c r="C94" i="1"/>
  <c r="C95" i="1"/>
  <c r="D26" i="1" l="1"/>
  <c r="C26" i="1"/>
  <c r="E57" i="1" l="1"/>
  <c r="E172" i="1" l="1"/>
  <c r="C29" i="1" l="1"/>
  <c r="N16" i="1" l="1"/>
  <c r="N17" i="1"/>
  <c r="N18" i="1"/>
  <c r="N19" i="1"/>
  <c r="N20" i="1"/>
  <c r="N22" i="1"/>
  <c r="N23" i="1"/>
  <c r="N24" i="1"/>
  <c r="N25" i="1"/>
  <c r="N27" i="1"/>
  <c r="N28" i="1"/>
  <c r="N30" i="1"/>
  <c r="N31" i="1"/>
  <c r="N34" i="1"/>
  <c r="N35" i="1"/>
  <c r="N36" i="1"/>
  <c r="N41" i="1"/>
  <c r="N42" i="1"/>
  <c r="N44" i="1"/>
  <c r="N47" i="1"/>
  <c r="N48" i="1"/>
  <c r="N50" i="1"/>
  <c r="N52" i="1"/>
  <c r="N53" i="1"/>
  <c r="N54" i="1"/>
  <c r="N56" i="1"/>
  <c r="N58" i="1"/>
  <c r="N59" i="1"/>
  <c r="N60" i="1"/>
  <c r="N61" i="1"/>
  <c r="N62" i="1"/>
  <c r="N76" i="1"/>
  <c r="N77" i="1"/>
  <c r="N78" i="1"/>
  <c r="N79" i="1"/>
  <c r="N80" i="1"/>
  <c r="N88" i="1"/>
  <c r="N89" i="1"/>
  <c r="N90" i="1"/>
  <c r="N91" i="1"/>
  <c r="N92" i="1"/>
  <c r="N100" i="1"/>
  <c r="N101" i="1"/>
  <c r="N102" i="1"/>
  <c r="N103" i="1"/>
  <c r="N104" i="1"/>
  <c r="N106" i="1"/>
  <c r="N107" i="1"/>
  <c r="N108" i="1"/>
  <c r="N109" i="1"/>
  <c r="N110" i="1"/>
  <c r="N112" i="1"/>
  <c r="N113" i="1"/>
  <c r="N114" i="1"/>
  <c r="N115" i="1"/>
  <c r="N116" i="1"/>
  <c r="N118" i="1"/>
  <c r="N119" i="1"/>
  <c r="N120" i="1"/>
  <c r="N121" i="1"/>
  <c r="N122" i="1"/>
  <c r="N124" i="1"/>
  <c r="N125" i="1"/>
  <c r="N126" i="1"/>
  <c r="N127" i="1"/>
  <c r="N128" i="1"/>
  <c r="N130" i="1"/>
  <c r="N131" i="1"/>
  <c r="N132" i="1"/>
  <c r="N133" i="1"/>
  <c r="N134" i="1"/>
  <c r="N135" i="1"/>
  <c r="N137" i="1"/>
  <c r="N138" i="1"/>
  <c r="N139" i="1"/>
  <c r="N141" i="1"/>
  <c r="N142" i="1"/>
  <c r="N143" i="1"/>
  <c r="N144" i="1"/>
  <c r="N145" i="1"/>
  <c r="N146" i="1"/>
  <c r="N147" i="1"/>
  <c r="N148" i="1"/>
  <c r="N150" i="1"/>
  <c r="N151" i="1"/>
  <c r="N152" i="1"/>
  <c r="N153" i="1"/>
  <c r="N154" i="1"/>
  <c r="N156" i="1"/>
  <c r="N157" i="1"/>
  <c r="N160" i="1"/>
  <c r="N161" i="1"/>
  <c r="N163" i="1"/>
  <c r="N164" i="1"/>
  <c r="N165" i="1"/>
  <c r="N166" i="1"/>
  <c r="N167" i="1"/>
  <c r="N168" i="1"/>
  <c r="N170" i="1"/>
  <c r="N173" i="1"/>
  <c r="N174" i="1"/>
  <c r="N175" i="1"/>
  <c r="N176" i="1"/>
  <c r="N177" i="1"/>
  <c r="N178" i="1"/>
  <c r="J17" i="1"/>
  <c r="J19" i="1"/>
  <c r="I123" i="1"/>
  <c r="J15" i="1" l="1"/>
  <c r="J141" i="1" l="1"/>
  <c r="N32" i="1" l="1"/>
  <c r="N33" i="1"/>
  <c r="I26" i="1"/>
  <c r="I179" i="1"/>
  <c r="G179" i="1"/>
  <c r="E179" i="1"/>
  <c r="D179" i="1"/>
  <c r="N179" i="1" l="1"/>
  <c r="N26" i="1"/>
  <c r="F179" i="1"/>
  <c r="H179" i="1"/>
  <c r="J179" i="1"/>
  <c r="C21" i="1" l="1"/>
  <c r="H101" i="1" l="1"/>
  <c r="H102" i="1"/>
  <c r="I70" i="1"/>
  <c r="G74" i="1"/>
  <c r="I74" i="1"/>
  <c r="J74" i="1"/>
  <c r="I40" i="1"/>
  <c r="I37" i="1" s="1"/>
  <c r="I172" i="1"/>
  <c r="J45" i="1" l="1"/>
  <c r="H45" i="1"/>
  <c r="H46" i="1"/>
  <c r="N39" i="1"/>
  <c r="N45" i="1"/>
  <c r="N40" i="1"/>
  <c r="N46" i="1"/>
  <c r="N172" i="1"/>
  <c r="I171" i="1"/>
  <c r="N171" i="1" l="1"/>
  <c r="I140" i="1"/>
  <c r="D140" i="1"/>
  <c r="C140" i="1"/>
  <c r="N140" i="1" l="1"/>
  <c r="E34" i="1"/>
  <c r="E29" i="1" s="1"/>
  <c r="E26" i="1"/>
  <c r="D149" i="1"/>
  <c r="E149" i="1"/>
  <c r="F149" i="1"/>
  <c r="G149" i="1"/>
  <c r="H149" i="1"/>
  <c r="I149" i="1"/>
  <c r="C149" i="1"/>
  <c r="J152" i="1"/>
  <c r="J153" i="1"/>
  <c r="J154" i="1"/>
  <c r="J151" i="1"/>
  <c r="N57" i="1" l="1"/>
  <c r="N149" i="1"/>
  <c r="J149" i="1"/>
  <c r="J157" i="1" l="1"/>
  <c r="J47" i="1"/>
  <c r="H27" i="1"/>
  <c r="H24" i="1"/>
  <c r="F24" i="1"/>
  <c r="J39" i="1" l="1"/>
  <c r="J138" i="1" l="1"/>
  <c r="J140" i="1" l="1"/>
  <c r="D43" i="1" l="1"/>
  <c r="G111" i="1"/>
  <c r="C111" i="1"/>
  <c r="N51" i="1" l="1"/>
  <c r="H33" i="1"/>
  <c r="J67" i="1"/>
  <c r="G67" i="1"/>
  <c r="J90" i="1"/>
  <c r="H90" i="1"/>
  <c r="F90" i="1"/>
  <c r="J89" i="1"/>
  <c r="H89" i="1"/>
  <c r="F89" i="1"/>
  <c r="J88" i="1"/>
  <c r="I87" i="1"/>
  <c r="G87" i="1"/>
  <c r="E87" i="1"/>
  <c r="D87" i="1"/>
  <c r="C87" i="1"/>
  <c r="E86" i="1"/>
  <c r="E74" i="1" s="1"/>
  <c r="D86" i="1"/>
  <c r="C86" i="1"/>
  <c r="C74" i="1" s="1"/>
  <c r="I85" i="1"/>
  <c r="G85" i="1"/>
  <c r="G73" i="1" s="1"/>
  <c r="E85" i="1"/>
  <c r="D85" i="1"/>
  <c r="C85" i="1"/>
  <c r="I84" i="1"/>
  <c r="I72" i="1" s="1"/>
  <c r="G84" i="1"/>
  <c r="G72" i="1" s="1"/>
  <c r="E84" i="1"/>
  <c r="E72" i="1" s="1"/>
  <c r="D84" i="1"/>
  <c r="C84" i="1"/>
  <c r="C72" i="1" s="1"/>
  <c r="I83" i="1"/>
  <c r="I71" i="1" s="1"/>
  <c r="E83" i="1"/>
  <c r="E71" i="1" s="1"/>
  <c r="D83" i="1"/>
  <c r="C83" i="1"/>
  <c r="E82" i="1"/>
  <c r="E70" i="1" s="1"/>
  <c r="D82" i="1"/>
  <c r="C82" i="1"/>
  <c r="C70" i="1" s="1"/>
  <c r="C64" i="1" s="1"/>
  <c r="C10" i="1" s="1"/>
  <c r="J78" i="1"/>
  <c r="H78" i="1"/>
  <c r="F78" i="1"/>
  <c r="J77" i="1"/>
  <c r="H77" i="1"/>
  <c r="F77" i="1"/>
  <c r="J76" i="1"/>
  <c r="I75" i="1"/>
  <c r="G75" i="1"/>
  <c r="E75" i="1"/>
  <c r="D75" i="1"/>
  <c r="C75" i="1"/>
  <c r="I68" i="1"/>
  <c r="C71" i="1" l="1"/>
  <c r="C69" i="1" s="1"/>
  <c r="N75" i="1"/>
  <c r="N82" i="1"/>
  <c r="N85" i="1"/>
  <c r="N87" i="1"/>
  <c r="N86" i="1"/>
  <c r="D71" i="1"/>
  <c r="J71" i="1" s="1"/>
  <c r="N83" i="1"/>
  <c r="D72" i="1"/>
  <c r="J72" i="1" s="1"/>
  <c r="N84" i="1"/>
  <c r="D74" i="1"/>
  <c r="I73" i="1"/>
  <c r="J82" i="1"/>
  <c r="D70" i="1"/>
  <c r="H26" i="1"/>
  <c r="J83" i="1"/>
  <c r="I81" i="1"/>
  <c r="J85" i="1"/>
  <c r="D81" i="1"/>
  <c r="E81" i="1"/>
  <c r="J75" i="1"/>
  <c r="C81" i="1"/>
  <c r="J84" i="1"/>
  <c r="F75" i="1"/>
  <c r="F83" i="1"/>
  <c r="F84" i="1"/>
  <c r="H75" i="1"/>
  <c r="H84" i="1"/>
  <c r="J87" i="1"/>
  <c r="G83" i="1"/>
  <c r="F87" i="1"/>
  <c r="H87" i="1"/>
  <c r="C65" i="1" l="1"/>
  <c r="I67" i="1"/>
  <c r="N73" i="1"/>
  <c r="N71" i="1"/>
  <c r="N81" i="1"/>
  <c r="N74" i="1"/>
  <c r="N72" i="1"/>
  <c r="N70" i="1"/>
  <c r="I69" i="1"/>
  <c r="G71" i="1"/>
  <c r="J70" i="1"/>
  <c r="D69" i="1"/>
  <c r="J81" i="1"/>
  <c r="F81" i="1"/>
  <c r="F72" i="1"/>
  <c r="F71" i="1"/>
  <c r="E69" i="1"/>
  <c r="H83" i="1"/>
  <c r="G81" i="1"/>
  <c r="H81" i="1" s="1"/>
  <c r="H72" i="1"/>
  <c r="J69" i="1"/>
  <c r="J27" i="1"/>
  <c r="N69" i="1" l="1"/>
  <c r="F69" i="1"/>
  <c r="H71" i="1"/>
  <c r="G69" i="1"/>
  <c r="H69" i="1" s="1"/>
  <c r="J139" i="1"/>
  <c r="F32" i="1" l="1"/>
  <c r="G94" i="1"/>
  <c r="G64" i="1" s="1"/>
  <c r="G10" i="1" s="1"/>
  <c r="J33" i="1" l="1"/>
  <c r="F33" i="1"/>
  <c r="G99" i="1"/>
  <c r="I43" i="1" l="1"/>
  <c r="I21" i="1"/>
  <c r="G21" i="1"/>
  <c r="J43" i="1" l="1"/>
  <c r="N43" i="1"/>
  <c r="D21" i="1"/>
  <c r="E159" i="1"/>
  <c r="H157" i="1"/>
  <c r="F157" i="1"/>
  <c r="N21" i="1" l="1"/>
  <c r="H158" i="1"/>
  <c r="H21" i="1"/>
  <c r="I159" i="1"/>
  <c r="I158" i="1" s="1"/>
  <c r="J158" i="1" s="1"/>
  <c r="F158" i="1" l="1"/>
  <c r="N159" i="1"/>
  <c r="N158" i="1"/>
  <c r="J159" i="1"/>
  <c r="I155" i="1"/>
  <c r="G14" i="1" l="1"/>
  <c r="F26" i="1" l="1"/>
  <c r="C136" i="1" l="1"/>
  <c r="I162" i="1"/>
  <c r="E165" i="1"/>
  <c r="G43" i="1" l="1"/>
  <c r="F46" i="1"/>
  <c r="E43" i="1"/>
  <c r="E58" i="1" l="1"/>
  <c r="E27" i="1"/>
  <c r="F27" i="1" s="1"/>
  <c r="E21" i="1" l="1"/>
  <c r="F21" i="1" l="1"/>
  <c r="J164" i="1" l="1"/>
  <c r="J165" i="1"/>
  <c r="H56" i="1"/>
  <c r="G117" i="1" l="1"/>
  <c r="J44" i="1" l="1"/>
  <c r="J26" i="1"/>
  <c r="J51" i="1"/>
  <c r="J54" i="1"/>
  <c r="J102" i="1" l="1"/>
  <c r="J34" i="1"/>
  <c r="I49" i="1"/>
  <c r="G155" i="1" l="1"/>
  <c r="J118" i="1" l="1"/>
  <c r="I117" i="1"/>
  <c r="J126" i="1"/>
  <c r="J125" i="1"/>
  <c r="J124" i="1"/>
  <c r="J120" i="1"/>
  <c r="J119" i="1"/>
  <c r="J114" i="1"/>
  <c r="J113" i="1"/>
  <c r="J112" i="1"/>
  <c r="J108" i="1"/>
  <c r="J107" i="1"/>
  <c r="J106" i="1"/>
  <c r="J101" i="1"/>
  <c r="J100" i="1"/>
  <c r="J99" i="1" l="1"/>
  <c r="J105" i="1"/>
  <c r="J123" i="1"/>
  <c r="J117" i="1"/>
  <c r="J111" i="1"/>
  <c r="I96" i="1" l="1"/>
  <c r="I66" i="1" s="1"/>
  <c r="I12" i="1" s="1"/>
  <c r="I65" i="1"/>
  <c r="I11" i="1" s="1"/>
  <c r="I94" i="1"/>
  <c r="I64" i="1" s="1"/>
  <c r="I10" i="1" s="1"/>
  <c r="I111" i="1"/>
  <c r="I63" i="1" l="1"/>
  <c r="I93" i="1"/>
  <c r="J57" i="1"/>
  <c r="H141" i="1" l="1"/>
  <c r="F141" i="1"/>
  <c r="J166" i="1" l="1"/>
  <c r="H165" i="1"/>
  <c r="J40" i="1"/>
  <c r="J37" i="1" s="1"/>
  <c r="G169" i="1" l="1"/>
  <c r="I169" i="1" l="1"/>
  <c r="D55" i="1"/>
  <c r="I14" i="1" l="1"/>
  <c r="E169" i="1"/>
  <c r="D169" i="1"/>
  <c r="C169" i="1"/>
  <c r="J132" i="1"/>
  <c r="N169" i="1" l="1"/>
  <c r="F169" i="1"/>
  <c r="H169" i="1"/>
  <c r="I99" i="1"/>
  <c r="H40" i="1"/>
  <c r="F40" i="1"/>
  <c r="H39" i="1"/>
  <c r="F39" i="1"/>
  <c r="I105" i="1"/>
  <c r="H51" i="1"/>
  <c r="G49" i="1"/>
  <c r="D49" i="1"/>
  <c r="C49" i="1"/>
  <c r="F165" i="1"/>
  <c r="F51" i="1"/>
  <c r="J50" i="1"/>
  <c r="J172" i="1"/>
  <c r="J171" i="1"/>
  <c r="F172" i="1"/>
  <c r="F171" i="1"/>
  <c r="H172" i="1"/>
  <c r="H171" i="1"/>
  <c r="J174" i="1"/>
  <c r="J173" i="1"/>
  <c r="J170" i="1"/>
  <c r="N49" i="1" l="1"/>
  <c r="N37" i="1"/>
  <c r="J49" i="1"/>
  <c r="J169" i="1"/>
  <c r="E49" i="1"/>
  <c r="F37" i="1"/>
  <c r="H37" i="1"/>
  <c r="H49" i="1"/>
  <c r="F49" i="1" l="1"/>
  <c r="F43" i="1"/>
  <c r="H43" i="1"/>
  <c r="H25" i="1"/>
  <c r="H135" i="1"/>
  <c r="F135" i="1"/>
  <c r="E133" i="1"/>
  <c r="C129" i="1"/>
  <c r="J135" i="1"/>
  <c r="J134" i="1"/>
  <c r="J131" i="1"/>
  <c r="I129" i="1"/>
  <c r="I55" i="1"/>
  <c r="F140" i="1"/>
  <c r="F139" i="1"/>
  <c r="H140" i="1"/>
  <c r="H139" i="1"/>
  <c r="I136" i="1"/>
  <c r="G136" i="1"/>
  <c r="E136" i="1"/>
  <c r="D136" i="1"/>
  <c r="F25" i="1"/>
  <c r="N136" i="1" l="1"/>
  <c r="N55" i="1"/>
  <c r="J14" i="1"/>
  <c r="J13" i="1"/>
  <c r="H132" i="1"/>
  <c r="G129" i="1"/>
  <c r="H136" i="1"/>
  <c r="H133" i="1"/>
  <c r="J133" i="1"/>
  <c r="J25" i="1"/>
  <c r="F133" i="1"/>
  <c r="F136" i="1"/>
  <c r="J136" i="1"/>
  <c r="D29" i="1"/>
  <c r="H32" i="1"/>
  <c r="H29" i="1" l="1"/>
  <c r="F29" i="1"/>
  <c r="N129" i="1"/>
  <c r="N29" i="1"/>
  <c r="J21" i="1"/>
  <c r="J129" i="1"/>
  <c r="H129" i="1"/>
  <c r="J29" i="1"/>
  <c r="D155" i="1" l="1"/>
  <c r="E155" i="1"/>
  <c r="C155" i="1"/>
  <c r="G55" i="1"/>
  <c r="N155" i="1" l="1"/>
  <c r="H155" i="1"/>
  <c r="F155" i="1"/>
  <c r="J155" i="1"/>
  <c r="J163" i="1"/>
  <c r="D162" i="1"/>
  <c r="E162" i="1"/>
  <c r="G162" i="1"/>
  <c r="C162" i="1"/>
  <c r="H164" i="1"/>
  <c r="F164" i="1"/>
  <c r="N162" i="1" l="1"/>
  <c r="J162" i="1"/>
  <c r="F132" i="1"/>
  <c r="E129" i="1"/>
  <c r="H162" i="1"/>
  <c r="F162" i="1"/>
  <c r="H124" i="1"/>
  <c r="F124" i="1"/>
  <c r="G123" i="1"/>
  <c r="E123" i="1"/>
  <c r="D123" i="1"/>
  <c r="C123" i="1"/>
  <c r="H119" i="1"/>
  <c r="H118" i="1"/>
  <c r="D117" i="1"/>
  <c r="C117" i="1"/>
  <c r="H112" i="1"/>
  <c r="F112" i="1"/>
  <c r="E111" i="1"/>
  <c r="D111" i="1"/>
  <c r="H107" i="1"/>
  <c r="F107" i="1"/>
  <c r="G105" i="1"/>
  <c r="E105" i="1"/>
  <c r="D105" i="1"/>
  <c r="C105" i="1"/>
  <c r="F102" i="1"/>
  <c r="F101" i="1"/>
  <c r="E99" i="1"/>
  <c r="D99" i="1"/>
  <c r="C99" i="1"/>
  <c r="E98" i="1"/>
  <c r="D98" i="1"/>
  <c r="C98" i="1"/>
  <c r="C68" i="1" s="1"/>
  <c r="E97" i="1"/>
  <c r="D97" i="1"/>
  <c r="C97" i="1"/>
  <c r="C67" i="1" s="1"/>
  <c r="G96" i="1"/>
  <c r="G66" i="1" s="1"/>
  <c r="G12" i="1" s="1"/>
  <c r="E96" i="1"/>
  <c r="D96" i="1"/>
  <c r="C96" i="1"/>
  <c r="C66" i="1" s="1"/>
  <c r="C12" i="1" s="1"/>
  <c r="G95" i="1"/>
  <c r="G65" i="1" s="1"/>
  <c r="G11" i="1" s="1"/>
  <c r="D95" i="1"/>
  <c r="C11" i="1"/>
  <c r="D94" i="1"/>
  <c r="D66" i="1" l="1"/>
  <c r="N96" i="1"/>
  <c r="N97" i="1"/>
  <c r="N105" i="1"/>
  <c r="N117" i="1"/>
  <c r="N99" i="1"/>
  <c r="N111" i="1"/>
  <c r="N123" i="1"/>
  <c r="D65" i="1"/>
  <c r="N95" i="1"/>
  <c r="D64" i="1"/>
  <c r="D10" i="1" s="1"/>
  <c r="N94" i="1"/>
  <c r="N98" i="1"/>
  <c r="E68" i="1"/>
  <c r="E95" i="1"/>
  <c r="F129" i="1"/>
  <c r="E66" i="1"/>
  <c r="E67" i="1"/>
  <c r="E94" i="1"/>
  <c r="F94" i="1" s="1"/>
  <c r="D68" i="1"/>
  <c r="D67" i="1"/>
  <c r="C63" i="1"/>
  <c r="J94" i="1"/>
  <c r="J64" i="1" s="1"/>
  <c r="J96" i="1"/>
  <c r="J66" i="1" s="1"/>
  <c r="J95" i="1"/>
  <c r="C93" i="1"/>
  <c r="C13" i="1"/>
  <c r="F99" i="1"/>
  <c r="F111" i="1"/>
  <c r="G13" i="1"/>
  <c r="H96" i="1"/>
  <c r="G93" i="1"/>
  <c r="C14" i="1"/>
  <c r="D93" i="1"/>
  <c r="E117" i="1"/>
  <c r="F123" i="1"/>
  <c r="H95" i="1"/>
  <c r="F96" i="1"/>
  <c r="H99" i="1"/>
  <c r="H94" i="1"/>
  <c r="F105" i="1"/>
  <c r="F118" i="1"/>
  <c r="F119" i="1"/>
  <c r="H105" i="1"/>
  <c r="H111" i="1"/>
  <c r="H117" i="1"/>
  <c r="H123" i="1"/>
  <c r="N93" i="1" l="1"/>
  <c r="D11" i="1"/>
  <c r="J65" i="1"/>
  <c r="J11" i="1" s="1"/>
  <c r="N65" i="1"/>
  <c r="D63" i="1"/>
  <c r="N67" i="1"/>
  <c r="N68" i="1"/>
  <c r="N64" i="1"/>
  <c r="D12" i="1"/>
  <c r="N66" i="1"/>
  <c r="C9" i="1"/>
  <c r="E12" i="1"/>
  <c r="E93" i="1"/>
  <c r="F93" i="1" s="1"/>
  <c r="E14" i="1"/>
  <c r="E13" i="1"/>
  <c r="E65" i="1"/>
  <c r="E11" i="1" s="1"/>
  <c r="F117" i="1"/>
  <c r="E64" i="1"/>
  <c r="E10" i="1" s="1"/>
  <c r="J93" i="1"/>
  <c r="D14" i="1"/>
  <c r="F95" i="1"/>
  <c r="I13" i="1"/>
  <c r="I9" i="1" s="1"/>
  <c r="H93" i="1"/>
  <c r="F11" i="1" l="1"/>
  <c r="N14" i="1"/>
  <c r="N63" i="1"/>
  <c r="H11" i="1"/>
  <c r="E63" i="1"/>
  <c r="H14" i="1"/>
  <c r="F14" i="1"/>
  <c r="D13" i="1"/>
  <c r="F65" i="1"/>
  <c r="F64" i="1"/>
  <c r="H64" i="1"/>
  <c r="H10" i="1" s="1"/>
  <c r="G63" i="1"/>
  <c r="H63" i="1" s="1"/>
  <c r="H65" i="1"/>
  <c r="G9" i="1"/>
  <c r="H66" i="1"/>
  <c r="F66" i="1"/>
  <c r="J63" i="1" l="1"/>
  <c r="H13" i="1"/>
  <c r="F13" i="1"/>
  <c r="F63" i="1"/>
  <c r="E9" i="1"/>
  <c r="D9" i="1"/>
  <c r="H12" i="1"/>
  <c r="F12" i="1"/>
  <c r="H9" i="1" l="1"/>
  <c r="F9" i="1"/>
  <c r="J58" i="1"/>
  <c r="J12" i="1" s="1"/>
  <c r="J56" i="1"/>
  <c r="J10" i="1" s="1"/>
  <c r="H58" i="1"/>
  <c r="H57" i="1"/>
  <c r="F58" i="1"/>
  <c r="F57" i="1"/>
  <c r="F56" i="1"/>
  <c r="F10" i="1" s="1"/>
  <c r="E55" i="1"/>
  <c r="C55" i="1"/>
  <c r="H17" i="1"/>
  <c r="I15" i="1"/>
  <c r="G15" i="1"/>
  <c r="D15" i="1"/>
  <c r="E15" i="1"/>
  <c r="C15" i="1"/>
  <c r="F17" i="1"/>
  <c r="N15" i="1" l="1"/>
  <c r="J55" i="1"/>
  <c r="F15" i="1"/>
  <c r="H15" i="1"/>
  <c r="H55" i="1"/>
  <c r="F55" i="1"/>
  <c r="J9" i="1" l="1"/>
</calcChain>
</file>

<file path=xl/comments1.xml><?xml version="1.0" encoding="utf-8"?>
<comments xmlns="http://schemas.openxmlformats.org/spreadsheetml/2006/main">
  <authors>
    <author>Вершинина Мария Игоревна</author>
  </authors>
  <commentList>
    <comment ref="B105" authorId="0" guid="{57DA000E-D7A3-44A8-8D7C-45982B80BE54}">
      <text>
        <r>
          <rPr>
            <b/>
            <sz val="9"/>
            <color indexed="81"/>
            <rFont val="Tahoma"/>
            <family val="2"/>
            <charset val="204"/>
          </rPr>
          <t>Вершинина Мария Игоревна:</t>
        </r>
        <r>
          <rPr>
            <sz val="9"/>
            <color indexed="81"/>
            <rFont val="Tahoma"/>
            <family val="2"/>
            <charset val="204"/>
          </rPr>
          <t xml:space="preserve">
2135
</t>
        </r>
      </text>
    </comment>
  </commentList>
</comments>
</file>

<file path=xl/sharedStrings.xml><?xml version="1.0" encoding="utf-8"?>
<sst xmlns="http://schemas.openxmlformats.org/spreadsheetml/2006/main" count="254" uniqueCount="121">
  <si>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</si>
  <si>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</si>
  <si>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</si>
  <si>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</si>
  <si>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</si>
  <si>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</si>
  <si>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</si>
  <si>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</si>
  <si>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</si>
  <si>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</si>
  <si>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</si>
  <si>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</si>
  <si>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</si>
  <si>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</si>
  <si>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</si>
  <si>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</si>
  <si>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</si>
  <si>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</si>
  <si>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9.</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</si>
  <si>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</si>
  <si>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</si>
  <si>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</si>
  <si>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</si>
  <si>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</si>
  <si>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</si>
  <si>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</si>
  <si>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</si>
  <si>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</si>
  <si>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</si>
  <si>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</si>
  <si>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</si>
  <si>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</si>
  <si>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</si>
  <si>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</si>
  <si>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</si>
  <si>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</si>
  <si>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</si>
  <si>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24.</t>
  </si>
  <si>
    <t>23.</t>
  </si>
  <si>
    <t>Ожидаемый остаток средств на 1 января года, следующего за отчетным</t>
  </si>
  <si>
    <t>Реализация мероприятий не запланирована</t>
  </si>
  <si>
    <t>бюджет ХМАО - Югры</t>
  </si>
  <si>
    <t>Приобретение жилья (ДАиГ)</t>
  </si>
  <si>
    <t>бюджет МО</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</si>
  <si>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</si>
  <si>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</si>
  <si>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</si>
  <si>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</si>
  <si>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Улучшение жилищных условий ветеранов Великой Отечественной войны (ДАиГ)</t>
  </si>
  <si>
    <t>11.1.</t>
  </si>
  <si>
    <t>11.1.1.</t>
  </si>
  <si>
    <t>11.1.2.</t>
  </si>
  <si>
    <t>11.2.</t>
  </si>
  <si>
    <t>11.2.1.</t>
  </si>
  <si>
    <t>11.2.2.</t>
  </si>
  <si>
    <t>11.2.3.</t>
  </si>
  <si>
    <t>11.2.4.</t>
  </si>
  <si>
    <t>11.2.5.</t>
  </si>
  <si>
    <t>Подпрограмма III "Содействие развитию жилищного строительства"</t>
  </si>
  <si>
    <t>Подпрограмма  V "Обеспечение мерами государственной поддержки по улучшению жилищных условий отдельных категорий граждан"</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</si>
  <si>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</si>
  <si>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</si>
  <si>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</si>
  <si>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</si>
  <si>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</si>
  <si>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</si>
  <si>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r>
      <t xml:space="preserve">Финансовые затраты на реализацию программы в </t>
    </r>
    <r>
      <rPr>
        <u/>
        <sz val="18"/>
        <color theme="1"/>
        <rFont val="Times New Roman"/>
        <family val="2"/>
        <charset val="204"/>
      </rPr>
      <t>2017</t>
    </r>
    <r>
      <rPr>
        <sz val="18"/>
        <color theme="1"/>
        <rFont val="Times New Roman"/>
        <family val="2"/>
        <charset val="204"/>
      </rPr>
      <t xml:space="preserve"> году  </t>
    </r>
  </si>
  <si>
    <t xml:space="preserve">Утвержденный план 
на 2017 год </t>
  </si>
  <si>
    <t xml:space="preserve">Уточненный план 
на 2017 год </t>
  </si>
  <si>
    <t>Ожидаемое исполнение на 01.01.2018</t>
  </si>
  <si>
    <t>Улица Киртбая от  ул. 1 "З" до ул. 3 "З"(ДАиГ)</t>
  </si>
  <si>
    <t>11.1.2.1.</t>
  </si>
  <si>
    <t>26.</t>
  </si>
  <si>
    <r>
      <t xml:space="preserve">Государственная программа "Развитие здравоохранения  на 2016-2020 годы" 
</t>
    </r>
    <r>
      <rPr>
        <sz val="20"/>
        <color theme="1"/>
        <rFont val="Times New Roman"/>
        <family val="1"/>
        <charset val="204"/>
      </rPr>
      <t>(1. Субвенции на организацию осуществления мероприятий по проведению дезинсекции и дератизации.)</t>
    </r>
  </si>
  <si>
    <r>
      <t>Государственная программа «Развитие образования в Ханты-Мансийском автономном округе – Югре на 2016-2020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Субсидии на дополнительное финансовое обеспечение мероприятий по организации питания обучающихся;
5.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</si>
  <si>
    <t xml:space="preserve">Государственная программа «Доступная среда в Ханты-Мансийском автономном округе – Югре на 2016-2020 годы» </t>
  </si>
  <si>
    <t>Государственная программа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</si>
  <si>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2016-2020 годы» </t>
  </si>
  <si>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2016-2020 годы» 
</t>
    </r>
    <r>
      <rPr>
        <sz val="20"/>
        <color theme="1"/>
        <rFont val="Times New Roman"/>
        <family val="1"/>
        <charset val="204"/>
      </rPr>
      <t>(1.Субвенции на возмещение недополученных доходов организациям, осуществляющим реализацию  сжиженного газа  населению по социально-ориентированным розничным ценам; 
2. Субсидии на реконструкцию, расширение, модернизацию, строительство и капитальный ремонт объектов коммунального комплекса;
3.Субсидии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t>
    </r>
  </si>
  <si>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2016-2020 годы» </t>
  </si>
  <si>
    <r>
      <t xml:space="preserve">Государственная программа «Обеспечение экологической безопасности Ханты-Мансийского автономного округа – Югры на 2016-2020 годы"
</t>
    </r>
    <r>
      <rPr>
        <sz val="20"/>
        <color theme="1"/>
        <rFont val="Times New Roman"/>
        <family val="1"/>
        <charset val="204"/>
      </rPr>
      <t>(Субвенции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t>
    </r>
  </si>
  <si>
    <t xml:space="preserve">Государственная программа «Информационное общество Ханты-Мансийского автономного округа – Югры на 2016-2020 годы» </t>
  </si>
  <si>
    <t xml:space="preserve">Государственная программа «Управление государственными финансами в Ханты-Мансийском автономном округе – Югре на 2016-2020 годы» </t>
  </si>
  <si>
    <t>Государственная программа «Развитие гражданского общества Ханты-Мансийского автономного округа – Югры на 2016-2020 годы»</t>
  </si>
  <si>
    <t xml:space="preserve">Государственная программа «Управление государственным имуществом Ханты-Мансийского автономного округа – Югры на 2016-2020 годы» </t>
  </si>
  <si>
    <t xml:space="preserve">Государственная программа «Развитие и использование минерально-сырьевой базы Ханты-Мансийского автономного округа – Югры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</si>
  <si>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</si>
  <si>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УППЭК: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Денежные средства будут освоены в течение года.</t>
  </si>
  <si>
    <r>
      <t xml:space="preserve">Государственная программа «Содействие занятости населения в Ханты-Мансийском автономном округе – Югре на 2016-2020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</si>
  <si>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Государственная программа «Социально-экономическое развитие, инвестиции и инновации Ханты-Мансийского автономного округа – Югры на 2016-2020 годы» 
(</t>
    </r>
    <r>
      <rPr>
        <sz val="20"/>
        <color theme="1"/>
        <rFont val="Times New Roman"/>
        <family val="1"/>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Субсидия на поддержку малого и среднего предпринимательства;
3.Субсидии на развитие многофункциональных центров предоставления государственных и муниципальных услуг;).</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</si>
  <si>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t>
    </r>
    <r>
      <rPr>
        <sz val="20"/>
        <color theme="1"/>
        <rFont val="Times New Roman"/>
        <family val="1"/>
        <charset val="204"/>
      </rPr>
      <t xml:space="preserve"> 
(1. 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r>
  </si>
  <si>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t>
    </r>
    <r>
      <rPr>
        <sz val="20"/>
        <color theme="1"/>
        <rFont val="Times New Roman"/>
        <family val="1"/>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</si>
  <si>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t>Государственная программа "Обеспечение доступным и комфортным жильем жителей Ханты-Мансийского автономного округа - Югры в 2016-2020 годах"</t>
  </si>
  <si>
    <r>
      <t xml:space="preserve">Государственная программа "Развитие транспортной системы Ханты-Мансийского автономного округа — Югры на 2016-2020 годы 
</t>
    </r>
    <r>
      <rPr>
        <sz val="20"/>
        <color theme="1"/>
        <rFont val="Times New Roman"/>
        <family val="1"/>
        <charset val="204"/>
      </rPr>
      <t>(1. Субсидии на строительство (реконструкцию), капитальный ремонт и ремонт автомобильных дорог общего пользования местного значения.)</t>
    </r>
  </si>
  <si>
    <t>Закупки, запланированные на 2017 год,  на приобретение бумаги и конвертов планируется провести  в соответствии с план-графиком в 3 квартале 2017 года.</t>
  </si>
  <si>
    <t xml:space="preserve">Для формирования фонда социального использования  приобретены жилые помещения в многоквартирном жилом доме, общей площадью 15 046,40 кв.м. и 7 460,80 кв.м. согласно заключенных контрактов с ООО "УК"Центр Менеджмент" №1/2016 на сумму 392 654, 44 тыс.руб., и контракт №2/2016 на сумму 791 876, 99 тыс.руб., сроком действия до 30.03.2017. По условиям контрактов, в 2016 году произведен авансовый платеж в размере 78% стоимости контрактов а также дополнительно оплачены средства местного бюджета в сумме 41 839,46 тыс.руб.   В 2017 году произведен окончательный расчет по заключенным контрактам .                                        </t>
  </si>
  <si>
    <r>
      <rPr>
        <u/>
        <sz val="18"/>
        <color theme="1"/>
        <rFont val="Times New Roman"/>
        <family val="2"/>
        <charset val="204"/>
      </rPr>
      <t xml:space="preserve">АГ: </t>
    </r>
    <r>
      <rPr>
        <sz val="18"/>
        <color theme="1"/>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УБУиО (ДК):</t>
    </r>
    <r>
      <rPr>
        <sz val="18"/>
        <rFont val="Times New Roman"/>
        <family val="2"/>
        <charset val="204"/>
      </rPr>
      <t xml:space="preserve">  Реализация мероприятий  осуществляется в плановом режиме. Бюджетные ассигнования будут использованы в полном объеме до конца 2017 года. 
</t>
    </r>
    <r>
      <rPr>
        <u/>
        <sz val="20"/>
        <rFont val="Times New Roman"/>
        <family val="1"/>
        <charset val="204"/>
      </rPr>
      <t/>
    </r>
  </si>
  <si>
    <r>
      <rPr>
        <u/>
        <sz val="18"/>
        <color theme="1"/>
        <rFont val="Times New Roman"/>
        <family val="2"/>
        <charset val="204"/>
      </rPr>
      <t>ДГХ:</t>
    </r>
    <r>
      <rPr>
        <sz val="18"/>
        <color theme="1"/>
        <rFont val="Times New Roman"/>
        <family val="2"/>
        <charset val="204"/>
      </rPr>
      <t xml:space="preserve">  В рамках подпрограммы "Создание условий для обеспечения качественными коммунальными услугами" в 2017 году запланирован ремонт сетей водоснабжения, протяженностью 0,4 км (объект "Закольцовка водопровода" Участок от ул. Магистральная до точки "А" напротив ж/дома по ул. Григория Кукуевицкого,12). 
В рамках подпрограммы  "Поддержка частных инвестиций в жилищно-коммунальный комплекс" предусмотрено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"Обеспечение равных прав потребителей на получение энергетических ресурсов"  предусмотрены субсидии:
-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Предоставление субсидии носит заявительный характер. До настоящего времени заявок не поступало;
- на возмещение части затрат на уплату процентов по привлекаемым заемным средствам на оплату задолженности за энергоресурсы.   
В рамках подпрограммы "Повышение энергоэффективности в отраслях экономики" за счет средств местного бюджета запланированы ремонт фасада МБДОУ № 76 "Капелька", ремонт сетей ТВС МБОУ СОШ № 1, МБОУ Прогимназия, замена светильников на светильники с энергосберегающими лампами в 4 зданиях,  установка (замена) индивидуальных приборов учета  в муниципальных помещениях в количестве 83 шт.
За счет средств предприятий планируется выполнить мероприятия по энергосбережению (ремонт магистральных тепловых сетей в двухтрубном исчислении протяженностью 280 п.м., реконструкцию уличных водопроводных сетей с применением современных материалов протяженностью 1,18 км.
</t>
    </r>
    <r>
      <rPr>
        <u/>
        <sz val="18"/>
        <color theme="1"/>
        <rFont val="Times New Roman"/>
        <family val="2"/>
        <charset val="204"/>
      </rPr>
      <t>КУИ:</t>
    </r>
    <r>
      <rPr>
        <sz val="18"/>
        <color theme="1"/>
        <rFont val="Times New Roman"/>
        <family val="2"/>
        <charset val="204"/>
      </rPr>
      <t xml:space="preserve"> В рамках подпрограммы "Повышение энергоэффективности в отраслях экономики" запланированы работы по  установке (замене) индивидуальных приборов учета  в муниципальных нежилых помещениях в количестве 6 шт.
</t>
    </r>
    <r>
      <rPr>
        <u/>
        <sz val="18"/>
        <color theme="1"/>
        <rFont val="Times New Roman"/>
        <family val="2"/>
        <charset val="204"/>
      </rPr>
      <t>УБУиО:</t>
    </r>
    <r>
      <rPr>
        <sz val="18"/>
        <color theme="1"/>
        <rFont val="Times New Roman"/>
        <family val="2"/>
        <charset val="204"/>
      </rPr>
      <t xml:space="preserve"> В рамках подпрограммы "Обеспечение равных прав потребителей на получение энергетических ресурсов" запланированы расходы на оплату труда для осуществления переданного государственного полномочия. В рамках подпрограммы "Повышение энергоэффективности в отраслях экономики" в 3 квартале 2017 года запланирована замена оконных блоков по адресу ул. Энгельса, 8.Реализация мероприятий  осуществляется в плановом режиме. Бюджетные ассигнования будут использованы в полном объеме до конца 2017 года.                 
</t>
    </r>
  </si>
  <si>
    <r>
      <t>Государственная программа «Социальная поддержка жителей Ханты-Мансийского автономного округа – Югры на 2016-2020 годы» 
(</t>
    </r>
    <r>
      <rPr>
        <sz val="20"/>
        <color theme="1"/>
        <rFont val="Times New Roman"/>
        <family val="2"/>
        <charset val="204"/>
      </rPr>
      <t>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организацию и обеспечение отдыха и оздоровление детей, в том числе в этнической среде;
6. Субвенции на обеспечение дополнительных гарантий прав на жилое помещение детей-сирот и детей, оставшихся без попечения родителей, лицам из числа детей-сирот и детей, оставшихся без попечения родителей, усыновителям, приемным родителям; 
7.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r>
  </si>
  <si>
    <r>
      <t>Государственная программа "Развитие физической культуры и спорта в Ханты-Мансийском автономном округе — Югре на 2016 — 2020 годы"
(</t>
    </r>
    <r>
      <rPr>
        <sz val="20"/>
        <color theme="1"/>
        <rFont val="Times New Roman"/>
        <family val="1"/>
        <charset val="204"/>
      </rPr>
      <t>1</t>
    </r>
    <r>
      <rPr>
        <b/>
        <sz val="20"/>
        <color theme="1"/>
        <rFont val="Times New Roman"/>
        <family val="2"/>
        <charset val="204"/>
      </rPr>
      <t xml:space="preserve">. </t>
    </r>
    <r>
      <rPr>
        <sz val="20"/>
        <color theme="1"/>
        <rFont val="Times New Roman"/>
        <family val="1"/>
        <charset val="204"/>
      </rPr>
      <t>Субсидии на софинансирование расходов муниципальных образований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2. Субсидии на развитие материально-технической базы муниципальных учреждений спорта.)</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</si>
  <si>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r>
    <r>
      <rPr>
        <sz val="20"/>
        <color theme="1"/>
        <rFont val="Times New Roman"/>
        <family val="1"/>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</si>
  <si>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t>на 01.05.2017</t>
  </si>
  <si>
    <t xml:space="preserve">Заключено соглашение от 11.04.2017 о предоставлении субсидии в 2017 году на финансирование подпрограммы "Обеспечение жильем молодых семей" между Департаментом строительства ХМАО-Югры  и Администрацией города. На 01.05.2017 участниками мероприятия числится 50 молодых семьей. В 2017 году социальную выплату на приобретение (строительство) жилья планируется предоставить 7 молодым семьям.                                                                                                       </t>
  </si>
  <si>
    <t xml:space="preserve">На 01.01.2017 участником мероприятия числится один военнослужащий, уволенный в запас. По состоянию на 01.05.2017 участнику подпрограммы выдано гарантийное письмо на право получения единовременной денежной выплаты в целях приобретения жилого помещения в собственность самостоятельно. </t>
  </si>
  <si>
    <r>
      <rPr>
        <u/>
        <sz val="18"/>
        <rFont val="Times New Roman"/>
        <family val="1"/>
        <charset val="204"/>
      </rPr>
      <t>АГ:</t>
    </r>
    <r>
      <rPr>
        <sz val="18"/>
        <rFont val="Times New Roman"/>
        <family val="1"/>
        <charset val="204"/>
      </rPr>
      <t xml:space="preserve">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t>
    </r>
    <r>
      <rPr>
        <u/>
        <sz val="18"/>
        <rFont val="Times New Roman"/>
        <family val="1"/>
        <charset val="204"/>
      </rPr>
      <t/>
    </r>
  </si>
  <si>
    <r>
      <rPr>
        <u/>
        <sz val="18"/>
        <rFont val="Times New Roman"/>
        <family val="2"/>
        <charset val="204"/>
      </rPr>
      <t>УБУиО:</t>
    </r>
    <r>
      <rPr>
        <sz val="18"/>
        <rFont val="Times New Roman"/>
        <family val="2"/>
        <charset val="204"/>
      </rPr>
      <t xml:space="preserve">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по государственной регистрации актов гражданского состояния.                            
</t>
    </r>
    <r>
      <rPr>
        <u/>
        <sz val="18"/>
        <rFont val="Times New Roman"/>
        <family val="1"/>
        <charset val="204"/>
      </rPr>
      <t xml:space="preserve">ДГХ: </t>
    </r>
    <r>
      <rPr>
        <sz val="18"/>
        <rFont val="Times New Roman"/>
        <family val="2"/>
        <charset val="204"/>
      </rPr>
      <t>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(оплата кредиторской задолженности 2016 года за коммунальные услуги, оплата расходов на содержание 1 объекта социальной сферы).</t>
    </r>
  </si>
  <si>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условий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31.08.2017.  
Готовность объекта - 70%.
 Для исполнения обязательств по контракту необходимо 258 552,3 тыс.руб. Средства предусмотрены в бюджете города в полном объеме.  
Выполненные работы за апрель не были приняты, так как Подрядчик не предоставил обеспечение исполнения муниципального контракта (с учетом корректировки срока выполнения работ). Кроме того, необходимо внесение изменений в договор о банковском сопровождении и договор комплексного страхования строительных рисков, в части продления сроков действия.                                                                                                                                                                                 
</t>
    </r>
    <r>
      <rPr>
        <u/>
        <sz val="18"/>
        <rFont val="Times New Roman"/>
        <family val="2"/>
        <charset val="204"/>
      </rPr>
      <t xml:space="preserve">УБУиО (ДК):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</si>
  <si>
    <t>Информация о реализации государственных программ Ханты-Мансийского автономного округа - Югры
на территории городского округа город Сургут на 01.05.2017 года</t>
  </si>
  <si>
    <t xml:space="preserve">Средства предусмотрены:
 -  на выплату 1 субсидии на приобретение жилого помещения для участника программы. Оплата будет произведена по мере подготовки  управлением учета и распределения жилья Постановлений о предоставлении субсидий на приобретение жилого помещения в собственность;
 - на приобретение 3 жилых помещений. Заявка на проведение аукциона по приобретению жилых помещений для участников программы,  размещена в апреле 2017 года (3кв., 46м2)  Подведение итогов аукциона состоится 10.05.2017          </t>
  </si>
  <si>
    <t xml:space="preserve"> Извещение о проведении конкурса с ограниченным участием на выполнение работ по строительству объекта опубликовано - 28.04.2017.  Подведение итогов конкурса состоится  02.06.2017.
Ориентировочный срок заключения муниципального контракта  на выполнение работ по строительству объекта - июнь 2017 года.
Ориентировочный срок ввода - июль 2019 года.</t>
  </si>
  <si>
    <r>
      <t>Государственная программа "Развитие культуры и туризма в Ханты-Мансийском автономном округе - Югре на 2016-2020 годы"</t>
    </r>
    <r>
      <rPr>
        <sz val="20"/>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Иные межбюджетные трансферты  на реализацию мероприятий по развитию профессионального искусства; 
5. Иные межбюджетные трансферты на реализацию мероприятий по стимулированию культурного разнообразия.)</t>
    </r>
  </si>
  <si>
    <r>
      <rPr>
        <u/>
        <sz val="18"/>
        <color theme="1"/>
        <rFont val="Times New Roman"/>
        <family val="1"/>
        <charset val="204"/>
      </rPr>
      <t>УБУиО:</t>
    </r>
    <r>
      <rPr>
        <sz val="18"/>
        <color theme="1"/>
        <rFont val="Times New Roman"/>
        <family val="2"/>
        <charset val="204"/>
      </rPr>
      <t xml:space="preserve"> Бюджетные ассигнования запланированы на выплату заработной платы сотруднику в рамках реализации переданного государственного полномочия по обеспечению регулирования деятельности по обращению с отходами производства и потребления и на техническое обеспечение. 
      Закупки, запланированные на 2017 год,  на приобретение бумаги и канцелярских товаров планируется провести  в соответствии с план-графиком.
      Реализация мероприятий  осуществляется в плановом режиме. Бюджетные ассигнования будут использованы в полном объеме до конца 2017 года. </t>
    </r>
  </si>
  <si>
    <r>
      <rPr>
        <u/>
        <sz val="18"/>
        <rFont val="Times New Roman"/>
        <family val="2"/>
        <charset val="204"/>
      </rPr>
      <t>ДО, УБУиО(ДК):</t>
    </r>
    <r>
      <rPr>
        <sz val="18"/>
        <rFont val="Times New Roman"/>
        <family val="2"/>
        <charset val="204"/>
      </rPr>
      <t xml:space="preserve"> Реализация программы осуществляется в плановом режиме, освоение средств планируется до конца 2017 года:
Уровень средней заработной платы педагогических работников муниципальных организаций дополнительного образования детей в 2017 году не ниже уровня, достигнутого в 2016 году (62 960 руб.). 
</t>
    </r>
    <r>
      <rPr>
        <u/>
        <sz val="20"/>
        <color theme="1"/>
        <rFont val="Times New Roman"/>
        <family val="1"/>
        <charset val="204"/>
      </rPr>
      <t/>
    </r>
  </si>
  <si>
    <t xml:space="preserve">ДГХ:  Зключено соглашение с   Департаментом дорожного хозяйства и транспорта ХМАО - Югры  от 29.03.2017 № 13 о предоставлении в 2017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Планируется выполнить ремонт дорог общей площадью 196,172 тыс.кв.м. По итогам размещения муниципального заказа на ремонт автомобильных дорог аукцион признан несостоявшимся, т.к. не было подано ни одной заявки. Повторное размещение планируется в мае 2017 года  - 463 203,41743 тыс.руб. Работы запланированы на 3 квартал 2017. </t>
  </si>
  <si>
    <r>
      <rPr>
        <u/>
        <sz val="18"/>
        <rFont val="Times New Roman"/>
        <family val="2"/>
        <charset val="204"/>
      </rPr>
      <t>АГ:</t>
    </r>
    <r>
      <rPr>
        <sz val="18"/>
        <rFont val="Times New Roman"/>
        <family val="2"/>
        <charset val="204"/>
      </rPr>
      <t xml:space="preserve">
Планируется реализация мероприятий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</si>
  <si>
    <r>
      <t xml:space="preserve">На 01.05.2017 участниками мероприятия числится 465  человек. В 2017 году субсидию за счет средств федерального бюджета на приобретение (строительство) жилья планируется  предоставить 11 льготополучателям.       </t>
    </r>
    <r>
      <rPr>
        <sz val="18"/>
        <color rgb="FFFF0000"/>
        <rFont val="Times New Roman"/>
        <family val="1"/>
        <charset val="204"/>
      </rPr>
      <t xml:space="preserve">  </t>
    </r>
    <r>
      <rPr>
        <sz val="18"/>
        <rFont val="Times New Roman"/>
        <family val="2"/>
        <charset val="204"/>
      </rPr>
      <t xml:space="preserve">                                                                                                                                                                                                                                                   </t>
    </r>
  </si>
  <si>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по организации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</si>
  <si>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
</t>
    </r>
    <r>
      <rPr>
        <sz val="20"/>
        <rFont val="Times New Roman"/>
        <family val="1"/>
        <charset val="204"/>
      </rPr>
      <t>(1. Субвенции на осуществление отдельных государственных полномочий по созданию административных комиссий;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r>
  </si>
  <si>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Размещение заявки на проведение аукциона по приобретению жилых помещений на выделенные дополнительно средства окружного бюджета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</si>
  <si>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</si>
  <si>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Количество образовательных учреждений, организовавших мероприятия по проведению процедур оценки качества образования - 23 ед.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 результатам которого  выданы замечания к заданию на проектирование. Замечания устранены, получено сводное заключение о проведении публичного технологического и ценового аудита крупного инвестиционного проекта от 22.02.2017. Задание на проектирование направлено для согласования   в Департамент строительства ХМАО-Югры.  После утверждения задания на проектирование планируется заключение муниципального контракта с единственным исполнителем на проведение проверки сметной стоимости проектно-изыскательских работ (ориентировочно в мае 2017 года), по окончании которой будет проведен конкурс на выполнение проектно-изыскательских работ.;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</si>
</sst>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5" formatCode="&quot;$&quot;#,##0_);\(&quot;$&quot;#,##0\)"/>
    <numFmt numFmtId="166" formatCode="&quot;р.&quot;#,##0_);\(&quot;р.&quot;#,##0\)"/>
    <numFmt numFmtId="167" formatCode="0.0%"/>
  </numFmts>
  <fonts count="53"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4"/>
      <color theme="1"/>
      <name val="Times New Roman"/>
      <family val="2"/>
      <charset val="204"/>
    </font>
    <font>
      <sz val="20"/>
      <color theme="1"/>
      <name val="Times New Roman"/>
      <family val="2"/>
      <charset val="204"/>
    </font>
    <font>
      <i/>
      <sz val="20"/>
      <color theme="1"/>
      <name val="Times New Roman"/>
      <family val="2"/>
      <charset val="204"/>
    </font>
    <font>
      <b/>
      <sz val="20"/>
      <color theme="1"/>
      <name val="Times New Roman"/>
      <family val="2"/>
      <charset val="204"/>
    </font>
    <font>
      <b/>
      <i/>
      <sz val="20"/>
      <color theme="1"/>
      <name val="Times New Roman"/>
      <family val="2"/>
      <charset val="204"/>
    </font>
    <font>
      <sz val="20"/>
      <color theme="9" tint="0.79998168889431442"/>
      <name val="Times New Roman"/>
      <family val="2"/>
      <charset val="204"/>
    </font>
    <font>
      <b/>
      <sz val="20"/>
      <color theme="0"/>
      <name val="Times New Roman"/>
      <family val="2"/>
      <charset val="204"/>
    </font>
    <font>
      <b/>
      <sz val="20"/>
      <color theme="9" tint="0.79998168889431442"/>
      <name val="Times New Roman"/>
      <family val="2"/>
      <charset val="204"/>
    </font>
    <font>
      <b/>
      <sz val="20"/>
      <name val="Times New Roman"/>
      <family val="2"/>
      <charset val="204"/>
    </font>
    <font>
      <sz val="20"/>
      <name val="Times New Roman"/>
      <family val="2"/>
      <charset val="204"/>
    </font>
    <font>
      <sz val="20"/>
      <color theme="1"/>
      <name val="Times New Roman"/>
      <family val="1"/>
      <charset val="204"/>
    </font>
    <font>
      <b/>
      <sz val="20"/>
      <color theme="1"/>
      <name val="Times New Roman"/>
      <family val="1"/>
      <charset val="204"/>
    </font>
    <font>
      <i/>
      <sz val="18"/>
      <color theme="1"/>
      <name val="Times New Roman"/>
      <family val="2"/>
      <charset val="204"/>
    </font>
    <font>
      <b/>
      <i/>
      <sz val="18"/>
      <color theme="1"/>
      <name val="Times New Roman"/>
      <family val="2"/>
      <charset val="204"/>
    </font>
    <font>
      <b/>
      <sz val="9"/>
      <color indexed="81"/>
      <name val="Tahoma"/>
      <family val="2"/>
      <charset val="204"/>
    </font>
    <font>
      <sz val="9"/>
      <color indexed="81"/>
      <name val="Tahoma"/>
      <family val="2"/>
      <charset val="204"/>
    </font>
    <font>
      <sz val="18"/>
      <color rgb="FF00B050"/>
      <name val="Times New Roman"/>
      <family val="2"/>
      <charset val="204"/>
    </font>
    <font>
      <u/>
      <sz val="20"/>
      <color theme="1"/>
      <name val="Times New Roman"/>
      <family val="1"/>
      <charset val="204"/>
    </font>
    <font>
      <b/>
      <sz val="18"/>
      <name val="Times New Roman"/>
      <family val="2"/>
      <charset val="204"/>
    </font>
    <font>
      <sz val="18"/>
      <name val="Times New Roman"/>
      <family val="2"/>
      <charset val="204"/>
    </font>
    <font>
      <i/>
      <sz val="18"/>
      <name val="Times New Roman"/>
      <family val="2"/>
      <charset val="204"/>
    </font>
    <font>
      <sz val="20"/>
      <name val="Times New Roman"/>
      <family val="1"/>
      <charset val="204"/>
    </font>
    <font>
      <u/>
      <sz val="20"/>
      <name val="Times New Roman"/>
      <family val="1"/>
      <charset val="204"/>
    </font>
    <font>
      <u/>
      <sz val="18"/>
      <color theme="1"/>
      <name val="Times New Roman"/>
      <family val="2"/>
      <charset val="204"/>
    </font>
    <font>
      <i/>
      <sz val="20"/>
      <name val="Times New Roman"/>
      <family val="2"/>
      <charset val="204"/>
    </font>
    <font>
      <b/>
      <i/>
      <sz val="20"/>
      <name val="Times New Roman"/>
      <family val="2"/>
      <charset val="204"/>
    </font>
    <font>
      <i/>
      <sz val="20"/>
      <color rgb="FF00B050"/>
      <name val="Times New Roman"/>
      <family val="2"/>
      <charset val="204"/>
    </font>
    <font>
      <sz val="20"/>
      <color theme="0"/>
      <name val="Times New Roman"/>
      <family val="1"/>
      <charset val="204"/>
    </font>
    <font>
      <sz val="20"/>
      <color theme="0"/>
      <name val="Times New Roman"/>
      <family val="2"/>
      <charset val="204"/>
    </font>
    <font>
      <b/>
      <sz val="20"/>
      <color rgb="FFFF0000"/>
      <name val="Times New Roman"/>
      <family val="2"/>
      <charset val="204"/>
    </font>
    <font>
      <sz val="20"/>
      <color rgb="FFFF0000"/>
      <name val="Times New Roman"/>
      <family val="2"/>
      <charset val="204"/>
    </font>
    <font>
      <b/>
      <sz val="18"/>
      <color theme="1"/>
      <name val="Times New Roman"/>
      <family val="2"/>
      <charset val="204"/>
    </font>
    <font>
      <u/>
      <sz val="18"/>
      <name val="Times New Roman"/>
      <family val="2"/>
      <charset val="204"/>
    </font>
    <font>
      <sz val="18"/>
      <color rgb="FFFF0000"/>
      <name val="Times New Roman"/>
      <family val="2"/>
      <charset val="204"/>
    </font>
    <font>
      <u/>
      <sz val="18"/>
      <name val="Times New Roman"/>
      <family val="1"/>
      <charset val="204"/>
    </font>
    <font>
      <b/>
      <sz val="20"/>
      <color theme="0"/>
      <name val="Times New Roman"/>
      <family val="1"/>
      <charset val="204"/>
    </font>
    <font>
      <sz val="18"/>
      <name val="Times New Roman"/>
      <family val="1"/>
      <charset val="204"/>
    </font>
    <font>
      <u/>
      <sz val="18"/>
      <color theme="1"/>
      <name val="Times New Roman"/>
      <family val="1"/>
      <charset val="204"/>
    </font>
    <font>
      <sz val="18"/>
      <color theme="1"/>
      <name val="Times New Roman"/>
      <family val="1"/>
      <charset val="204"/>
    </font>
    <font>
      <sz val="18"/>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7">
    <xf numFmtId="0" fontId="0" fillId="0" borderId="0" xfId="0"/>
    <xf numFmtId="0" fontId="14" fillId="0" borderId="0" xfId="0" applyFont="1" applyFill="1" applyBorder="1" applyAlignment="1">
      <alignment horizontal="center" wrapText="1"/>
    </xf>
    <xf numFmtId="0" fontId="14" fillId="0" borderId="0" xfId="0" applyFont="1" applyFill="1" applyBorder="1" applyAlignment="1">
      <alignment wrapText="1"/>
    </xf>
    <xf numFmtId="4" fontId="14" fillId="0" borderId="0" xfId="0" applyNumberFormat="1" applyFont="1" applyFill="1" applyBorder="1" applyAlignment="1">
      <alignment wrapText="1"/>
    </xf>
    <xf numFmtId="2" fontId="14" fillId="0" borderId="0" xfId="0" applyNumberFormat="1" applyFont="1" applyFill="1" applyBorder="1" applyAlignment="1">
      <alignment wrapText="1"/>
    </xf>
    <xf numFmtId="9" fontId="14" fillId="0" borderId="0" xfId="0" applyNumberFormat="1" applyFont="1" applyFill="1" applyBorder="1" applyAlignment="1">
      <alignment wrapText="1"/>
    </xf>
    <xf numFmtId="0" fontId="14" fillId="0" borderId="0" xfId="0" applyFont="1" applyFill="1" applyAlignment="1">
      <alignment wrapText="1"/>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center" vertical="center" wrapText="1"/>
      <protection locked="0"/>
    </xf>
    <xf numFmtId="9" fontId="14" fillId="0" borderId="0"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center" vertical="center" wrapText="1"/>
      <protection locked="0"/>
    </xf>
    <xf numFmtId="3"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top" wrapText="1"/>
      <protection locked="0"/>
    </xf>
    <xf numFmtId="0" fontId="15" fillId="0" borderId="0" xfId="0" applyFont="1" applyFill="1" applyAlignment="1">
      <alignment horizontal="left" vertical="top" wrapText="1"/>
    </xf>
    <xf numFmtId="4" fontId="16"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center" wrapText="1"/>
      <protection locked="0"/>
    </xf>
    <xf numFmtId="9" fontId="18"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167" fontId="14"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16" fillId="0" borderId="3" xfId="0" applyFont="1" applyFill="1" applyBorder="1" applyAlignment="1" applyProtection="1">
      <alignment vertical="center" wrapText="1"/>
      <protection locked="0"/>
    </xf>
    <xf numFmtId="2" fontId="20"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center" wrapText="1"/>
    </xf>
    <xf numFmtId="4" fontId="14" fillId="0" borderId="0" xfId="0" applyNumberFormat="1" applyFont="1" applyFill="1" applyAlignment="1">
      <alignment wrapText="1"/>
    </xf>
    <xf numFmtId="2" fontId="14" fillId="0" borderId="0" xfId="0" applyNumberFormat="1" applyFont="1" applyFill="1" applyAlignment="1">
      <alignment wrapText="1"/>
    </xf>
    <xf numFmtId="9" fontId="14" fillId="0" borderId="0" xfId="0" applyNumberFormat="1" applyFont="1" applyFill="1" applyAlignment="1">
      <alignment wrapText="1"/>
    </xf>
    <xf numFmtId="4" fontId="23" fillId="0" borderId="1" xfId="0" applyNumberFormat="1" applyFont="1" applyFill="1" applyBorder="1" applyAlignment="1" applyProtection="1">
      <alignment horizontal="center" vertical="center" wrapText="1"/>
      <protection locked="0"/>
    </xf>
    <xf numFmtId="9" fontId="23" fillId="0" borderId="1" xfId="0" applyNumberFormat="1" applyFont="1" applyFill="1" applyBorder="1" applyAlignment="1" applyProtection="1">
      <alignment horizontal="center" vertical="center" wrapText="1"/>
      <protection locked="0"/>
    </xf>
    <xf numFmtId="0" fontId="25" fillId="2" borderId="0" xfId="0" applyFont="1" applyFill="1" applyAlignment="1">
      <alignment horizontal="left" vertical="center" wrapText="1"/>
    </xf>
    <xf numFmtId="0" fontId="12" fillId="2" borderId="0" xfId="0" applyFont="1" applyFill="1" applyAlignment="1">
      <alignment horizontal="left" vertical="top" wrapText="1"/>
    </xf>
    <xf numFmtId="9" fontId="24" fillId="0" borderId="1" xfId="0" applyNumberFormat="1" applyFont="1" applyFill="1" applyBorder="1" applyAlignment="1" applyProtection="1">
      <alignment horizontal="center" vertical="center" wrapText="1"/>
      <protection locked="0"/>
    </xf>
    <xf numFmtId="4" fontId="14" fillId="2"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1" fontId="14"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7" fillId="0" borderId="0" xfId="0" applyFont="1" applyFill="1" applyAlignment="1">
      <alignment horizontal="left" vertical="center" wrapText="1"/>
    </xf>
    <xf numFmtId="0" fontId="25" fillId="0" borderId="0" xfId="0" applyFont="1" applyFill="1" applyAlignment="1">
      <alignment horizontal="left" vertical="center" wrapText="1"/>
    </xf>
    <xf numFmtId="0" fontId="12" fillId="0" borderId="0" xfId="0" applyFont="1" applyFill="1" applyAlignment="1">
      <alignment horizontal="left" vertical="top" wrapText="1"/>
    </xf>
    <xf numFmtId="0" fontId="26" fillId="0" borderId="0" xfId="0" applyFont="1" applyFill="1" applyAlignment="1">
      <alignment horizontal="left" vertical="center" wrapText="1"/>
    </xf>
    <xf numFmtId="0" fontId="32" fillId="0" borderId="0" xfId="0" applyFont="1" applyFill="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justify" wrapText="1"/>
    </xf>
    <xf numFmtId="0" fontId="14" fillId="0" borderId="0" xfId="0" applyFont="1" applyFill="1" applyAlignment="1">
      <alignment horizontal="justify" wrapText="1"/>
    </xf>
    <xf numFmtId="0" fontId="21"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4" fontId="17" fillId="0" borderId="1" xfId="0" applyNumberFormat="1" applyFont="1" applyFill="1" applyBorder="1" applyAlignment="1" applyProtection="1">
      <alignment horizontal="center" vertical="center" wrapText="1"/>
      <protection locked="0"/>
    </xf>
    <xf numFmtId="167" fontId="22" fillId="0" borderId="1" xfId="0" applyNumberFormat="1" applyFont="1" applyFill="1" applyBorder="1" applyAlignment="1" applyProtection="1">
      <alignment horizontal="center" vertical="center" wrapText="1"/>
      <protection locked="0"/>
    </xf>
    <xf numFmtId="0" fontId="16" fillId="0" borderId="1" xfId="0" quotePrefix="1"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right" wrapText="1"/>
      <protection locked="0"/>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4" fontId="21"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4" fillId="0" borderId="0" xfId="0" applyFont="1" applyFill="1" applyBorder="1" applyAlignment="1">
      <alignment horizontal="justify" wrapText="1"/>
    </xf>
    <xf numFmtId="4" fontId="14" fillId="0" borderId="0" xfId="0"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16" fillId="0" borderId="1" xfId="0" applyNumberFormat="1" applyFont="1" applyFill="1" applyBorder="1" applyAlignment="1" applyProtection="1">
      <alignment horizontal="center" vertical="center" wrapText="1"/>
      <protection locked="0"/>
    </xf>
    <xf numFmtId="4" fontId="29" fillId="2"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4" fontId="21" fillId="2" borderId="1" xfId="0" applyNumberFormat="1" applyFont="1" applyFill="1" applyBorder="1" applyAlignment="1" applyProtection="1">
      <alignment horizontal="center" vertical="center" wrapText="1"/>
      <protection locked="0"/>
    </xf>
    <xf numFmtId="4" fontId="37" fillId="0" borderId="1" xfId="0" applyNumberFormat="1" applyFont="1" applyFill="1" applyBorder="1" applyAlignment="1" applyProtection="1">
      <alignment horizontal="center" vertical="center" wrapText="1"/>
      <protection locked="0"/>
    </xf>
    <xf numFmtId="4" fontId="34" fillId="0" borderId="1" xfId="0" applyNumberFormat="1" applyFont="1" applyFill="1" applyBorder="1" applyAlignment="1" applyProtection="1">
      <alignment horizontal="center" vertical="center" wrapText="1"/>
      <protection locked="0"/>
    </xf>
    <xf numFmtId="4" fontId="38" fillId="0" borderId="1" xfId="0" applyNumberFormat="1" applyFont="1" applyFill="1" applyBorder="1" applyAlignment="1" applyProtection="1">
      <alignment horizontal="center" vertical="center" wrapText="1"/>
      <protection locked="0"/>
    </xf>
    <xf numFmtId="167" fontId="38" fillId="0" borderId="1" xfId="0" applyNumberFormat="1" applyFont="1" applyFill="1" applyBorder="1" applyAlignment="1" applyProtection="1">
      <alignment horizontal="center" vertical="center" wrapText="1"/>
      <protection locked="0"/>
    </xf>
    <xf numFmtId="9" fontId="22" fillId="2" borderId="1" xfId="0" applyNumberFormat="1" applyFont="1" applyFill="1" applyBorder="1" applyAlignment="1" applyProtection="1">
      <alignment horizontal="center" vertical="center" wrapText="1"/>
      <protection locked="0"/>
    </xf>
    <xf numFmtId="9" fontId="37" fillId="0" borderId="1" xfId="0" applyNumberFormat="1" applyFont="1" applyFill="1" applyBorder="1" applyAlignment="1" applyProtection="1">
      <alignment horizontal="center" vertical="center" wrapText="1"/>
      <protection locked="0"/>
    </xf>
    <xf numFmtId="2" fontId="22"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horizontal="justify" vertical="center" wrapText="1"/>
      <protection locked="0"/>
    </xf>
    <xf numFmtId="0" fontId="22" fillId="2" borderId="1" xfId="0" applyFont="1" applyFill="1" applyBorder="1" applyAlignment="1" applyProtection="1">
      <alignment horizontal="justify" vertical="center" wrapText="1"/>
      <protection locked="0"/>
    </xf>
    <xf numFmtId="0" fontId="37" fillId="0" borderId="1" xfId="0" applyFont="1" applyFill="1" applyBorder="1" applyAlignment="1" applyProtection="1">
      <alignment horizontal="justify" vertical="center" wrapText="1"/>
      <protection locked="0"/>
    </xf>
    <xf numFmtId="49" fontId="38" fillId="0" borderId="1"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protection locked="0"/>
    </xf>
    <xf numFmtId="49" fontId="37" fillId="2" borderId="1" xfId="0" applyNumberFormat="1" applyFont="1" applyFill="1" applyBorder="1" applyAlignment="1" applyProtection="1">
      <alignment horizontal="center" vertical="center" wrapText="1"/>
      <protection locked="0"/>
    </xf>
    <xf numFmtId="49" fontId="37" fillId="0" borderId="1"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pplyProtection="1">
      <alignment horizontal="center" vertical="center" wrapText="1"/>
      <protection locked="0"/>
    </xf>
    <xf numFmtId="4" fontId="23" fillId="2" borderId="1" xfId="0" applyNumberFormat="1" applyFont="1" applyFill="1" applyBorder="1" applyAlignment="1" applyProtection="1">
      <alignment horizontal="center" vertical="center" wrapText="1"/>
      <protection locked="0"/>
    </xf>
    <xf numFmtId="0" fontId="33" fillId="3" borderId="0" xfId="0" applyFont="1" applyFill="1" applyAlignment="1">
      <alignment horizontal="left" vertical="center" wrapText="1"/>
    </xf>
    <xf numFmtId="0" fontId="31" fillId="3" borderId="0" xfId="0" applyFont="1" applyFill="1" applyAlignment="1">
      <alignment horizontal="left" vertical="center" wrapText="1"/>
    </xf>
    <xf numFmtId="0" fontId="15" fillId="3" borderId="0" xfId="0" applyFont="1" applyFill="1" applyAlignment="1">
      <alignment horizontal="left" vertical="center" wrapText="1"/>
    </xf>
    <xf numFmtId="0" fontId="22" fillId="0" borderId="1" xfId="0" applyFont="1" applyFill="1" applyBorder="1" applyAlignment="1" applyProtection="1">
      <alignment horizontal="justify" vertical="center" wrapText="1"/>
      <protection locked="0"/>
    </xf>
    <xf numFmtId="9" fontId="34" fillId="0" borderId="1" xfId="0" applyNumberFormat="1" applyFont="1" applyFill="1" applyBorder="1" applyAlignment="1" applyProtection="1">
      <alignment horizontal="center" vertical="center" wrapText="1"/>
      <protection locked="0"/>
    </xf>
    <xf numFmtId="0" fontId="22" fillId="0" borderId="0" xfId="0" applyFont="1" applyFill="1" applyAlignment="1">
      <alignment wrapText="1"/>
    </xf>
    <xf numFmtId="0" fontId="14"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167" fontId="37"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left" vertical="center" wrapText="1"/>
    </xf>
    <xf numFmtId="0" fontId="14" fillId="0" borderId="0" xfId="0" applyFont="1" applyFill="1" applyBorder="1" applyAlignment="1">
      <alignment horizontal="left" vertical="center" wrapText="1"/>
    </xf>
    <xf numFmtId="4" fontId="16" fillId="0" borderId="0" xfId="0" applyNumberFormat="1" applyFont="1" applyFill="1" applyAlignment="1">
      <alignment horizontal="left" vertical="center" wrapText="1"/>
    </xf>
    <xf numFmtId="4" fontId="21" fillId="0" borderId="1" xfId="0" applyNumberFormat="1"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9" fontId="23" fillId="2" borderId="1" xfId="0" applyNumberFormat="1" applyFont="1" applyFill="1" applyBorder="1" applyAlignment="1" applyProtection="1">
      <alignment horizontal="center" vertical="center" wrapText="1"/>
      <protection locked="0"/>
    </xf>
    <xf numFmtId="4" fontId="26" fillId="0" borderId="0" xfId="0" applyNumberFormat="1" applyFont="1" applyFill="1" applyAlignment="1">
      <alignment horizontal="left" vertical="center" wrapText="1"/>
    </xf>
    <xf numFmtId="4" fontId="26" fillId="2" borderId="0" xfId="0" applyNumberFormat="1" applyFont="1" applyFill="1" applyAlignment="1">
      <alignment horizontal="left" vertical="center" wrapText="1"/>
    </xf>
    <xf numFmtId="4" fontId="16" fillId="2" borderId="0" xfId="0" applyNumberFormat="1" applyFont="1" applyFill="1" applyAlignment="1">
      <alignment horizontal="left" vertical="center" wrapText="1"/>
    </xf>
    <xf numFmtId="0" fontId="14"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justify" vertical="center" wrapText="1"/>
      <protection locked="0"/>
    </xf>
    <xf numFmtId="4" fontId="21"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9" fontId="38" fillId="0" borderId="1" xfId="0" applyNumberFormat="1" applyFont="1" applyFill="1" applyBorder="1" applyAlignment="1" applyProtection="1">
      <alignment horizontal="center" vertical="center" wrapText="1"/>
      <protection locked="0"/>
    </xf>
    <xf numFmtId="0" fontId="37" fillId="2" borderId="1" xfId="0" applyFont="1" applyFill="1" applyBorder="1" applyAlignment="1" applyProtection="1">
      <alignment horizontal="justify" vertical="center" wrapText="1"/>
      <protection locked="0"/>
    </xf>
    <xf numFmtId="4" fontId="37" fillId="2" borderId="1" xfId="0" applyNumberFormat="1" applyFont="1" applyFill="1" applyBorder="1" applyAlignment="1" applyProtection="1">
      <alignment horizontal="center" vertical="center" wrapText="1"/>
      <protection locked="0"/>
    </xf>
    <xf numFmtId="9" fontId="37" fillId="2" borderId="1" xfId="0" applyNumberFormat="1" applyFont="1" applyFill="1" applyBorder="1" applyAlignment="1" applyProtection="1">
      <alignment horizontal="center" vertical="center" wrapText="1"/>
      <protection locked="0"/>
    </xf>
    <xf numFmtId="4" fontId="38" fillId="2" borderId="1" xfId="0" applyNumberFormat="1" applyFont="1" applyFill="1" applyBorder="1" applyAlignment="1" applyProtection="1">
      <alignment horizontal="center" vertical="center" wrapText="1"/>
      <protection locked="0"/>
    </xf>
    <xf numFmtId="4" fontId="16" fillId="0" borderId="0" xfId="0" applyNumberFormat="1" applyFont="1" applyFill="1" applyAlignment="1">
      <alignment horizontal="left" vertical="top" wrapText="1"/>
    </xf>
    <xf numFmtId="4" fontId="16" fillId="0" borderId="0" xfId="0" applyNumberFormat="1" applyFont="1" applyFill="1" applyAlignment="1">
      <alignment horizontal="left" wrapText="1"/>
    </xf>
    <xf numFmtId="0" fontId="14" fillId="2" borderId="1" xfId="0" applyFont="1" applyFill="1" applyBorder="1" applyAlignment="1" applyProtection="1">
      <alignment horizontal="justify" vertical="center" wrapText="1"/>
      <protection locked="0"/>
    </xf>
    <xf numFmtId="9" fontId="14" fillId="2" borderId="1" xfId="0" applyNumberFormat="1" applyFont="1" applyFill="1" applyBorder="1" applyAlignment="1" applyProtection="1">
      <alignment horizontal="center" vertical="center" wrapText="1"/>
      <protection locked="0"/>
    </xf>
    <xf numFmtId="0" fontId="14" fillId="2" borderId="0" xfId="0" applyFont="1" applyFill="1" applyAlignment="1">
      <alignment horizontal="left" vertical="top" wrapText="1"/>
    </xf>
    <xf numFmtId="0" fontId="16" fillId="2" borderId="1" xfId="0" applyFont="1" applyFill="1" applyBorder="1" applyAlignment="1" applyProtection="1">
      <alignment horizontal="center" vertical="center" wrapText="1"/>
      <protection locked="0"/>
    </xf>
    <xf numFmtId="0" fontId="14" fillId="2" borderId="0" xfId="0" applyFont="1" applyFill="1" applyAlignment="1">
      <alignment wrapText="1"/>
    </xf>
    <xf numFmtId="4" fontId="21"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4" fontId="21" fillId="0"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justify" vertical="center" wrapText="1"/>
      <protection locked="0"/>
    </xf>
    <xf numFmtId="9" fontId="21" fillId="2" borderId="1" xfId="0" applyNumberFormat="1" applyFont="1" applyFill="1" applyBorder="1" applyAlignment="1" applyProtection="1">
      <alignment horizontal="center" vertical="center" wrapText="1"/>
      <protection locked="0"/>
    </xf>
    <xf numFmtId="4" fontId="34" fillId="2" borderId="1" xfId="0" applyNumberFormat="1" applyFont="1" applyFill="1" applyBorder="1" applyAlignment="1" applyProtection="1">
      <alignment horizontal="center" vertical="center" wrapText="1"/>
      <protection locked="0"/>
    </xf>
    <xf numFmtId="9" fontId="40" fillId="2" borderId="1" xfId="0" applyNumberFormat="1" applyFont="1" applyFill="1" applyBorder="1" applyAlignment="1" applyProtection="1">
      <alignment horizontal="center" vertical="center" wrapText="1"/>
      <protection locked="0"/>
    </xf>
    <xf numFmtId="4" fontId="40" fillId="2" borderId="1" xfId="0" applyNumberFormat="1" applyFont="1" applyFill="1" applyBorder="1" applyAlignment="1" applyProtection="1">
      <alignment horizontal="center" vertical="center" wrapText="1"/>
      <protection locked="0"/>
    </xf>
    <xf numFmtId="9" fontId="41" fillId="2" borderId="1" xfId="0" applyNumberFormat="1" applyFont="1" applyFill="1" applyBorder="1" applyAlignment="1" applyProtection="1">
      <alignment horizontal="center" vertical="center" wrapText="1"/>
      <protection locked="0"/>
    </xf>
    <xf numFmtId="4" fontId="41"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left" vertical="top" wrapText="1"/>
    </xf>
    <xf numFmtId="4" fontId="21" fillId="0" borderId="1" xfId="0" applyNumberFormat="1" applyFont="1" applyFill="1" applyBorder="1" applyAlignment="1" applyProtection="1">
      <alignment horizontal="center" vertical="center" wrapText="1"/>
      <protection locked="0"/>
    </xf>
    <xf numFmtId="4" fontId="42" fillId="0" borderId="1" xfId="0" applyNumberFormat="1" applyFont="1" applyFill="1" applyBorder="1" applyAlignment="1" applyProtection="1">
      <alignment horizontal="center" vertical="center" wrapText="1"/>
      <protection locked="0"/>
    </xf>
    <xf numFmtId="9" fontId="43" fillId="0" borderId="1" xfId="0" applyNumberFormat="1" applyFont="1" applyFill="1" applyBorder="1" applyAlignment="1" applyProtection="1">
      <alignment horizontal="center" vertical="center" wrapText="1"/>
      <protection locked="0"/>
    </xf>
    <xf numFmtId="4" fontId="43" fillId="0"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0" fontId="14" fillId="0" borderId="0" xfId="0" applyFont="1" applyFill="1" applyAlignment="1">
      <alignment horizontal="left" wrapText="1"/>
    </xf>
    <xf numFmtId="0" fontId="12" fillId="0" borderId="1" xfId="0" applyFont="1" applyFill="1" applyBorder="1" applyAlignment="1" applyProtection="1">
      <alignment horizontal="justify" vertical="center" wrapText="1"/>
      <protection locked="0"/>
    </xf>
    <xf numFmtId="9" fontId="40" fillId="0" borderId="1" xfId="0" applyNumberFormat="1" applyFont="1" applyFill="1" applyBorder="1" applyAlignment="1" applyProtection="1">
      <alignment horizontal="center" vertical="center" wrapText="1"/>
      <protection locked="0"/>
    </xf>
    <xf numFmtId="4" fontId="48"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vertical="center" wrapText="1"/>
      <protection locked="0"/>
    </xf>
    <xf numFmtId="4" fontId="16" fillId="2" borderId="0" xfId="0" applyNumberFormat="1" applyFont="1" applyFill="1" applyAlignment="1">
      <alignment horizontal="left" vertical="top" wrapText="1"/>
    </xf>
    <xf numFmtId="0" fontId="21" fillId="0" borderId="4" xfId="0" applyFont="1" applyFill="1" applyBorder="1" applyAlignment="1" applyProtection="1">
      <alignment horizontal="justify" vertical="top" wrapText="1"/>
      <protection locked="0"/>
    </xf>
    <xf numFmtId="0" fontId="16" fillId="2" borderId="1" xfId="0" applyFont="1" applyFill="1" applyBorder="1" applyAlignment="1" applyProtection="1">
      <alignment horizontal="justify" vertical="top" wrapText="1"/>
      <protection locked="0"/>
    </xf>
    <xf numFmtId="4" fontId="41" fillId="2" borderId="0" xfId="0" applyNumberFormat="1"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justify" vertical="center" wrapText="1"/>
      <protection locked="0"/>
    </xf>
    <xf numFmtId="4" fontId="23" fillId="0" borderId="0" xfId="0" applyNumberFormat="1" applyFont="1" applyFill="1" applyAlignment="1">
      <alignment horizontal="left" vertical="center" wrapText="1"/>
    </xf>
    <xf numFmtId="4" fontId="23" fillId="0" borderId="0" xfId="0" applyNumberFormat="1" applyFont="1" applyFill="1" applyAlignment="1">
      <alignment horizontal="left" vertical="top" wrapText="1"/>
    </xf>
    <xf numFmtId="0" fontId="23" fillId="0" borderId="0" xfId="0" applyFont="1" applyFill="1" applyAlignment="1">
      <alignment wrapText="1"/>
    </xf>
    <xf numFmtId="4" fontId="21"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32" fillId="0" borderId="2" xfId="0" applyFont="1" applyFill="1" applyBorder="1" applyAlignment="1" applyProtection="1">
      <alignment vertical="top" wrapText="1"/>
      <protection locked="0"/>
    </xf>
    <xf numFmtId="0" fontId="32" fillId="0" borderId="3" xfId="0" applyFont="1" applyFill="1" applyBorder="1" applyAlignment="1" applyProtection="1">
      <alignment vertical="top" wrapText="1"/>
      <protection locked="0"/>
    </xf>
    <xf numFmtId="0" fontId="32" fillId="0" borderId="1" xfId="0" applyFont="1" applyFill="1" applyBorder="1" applyAlignment="1" applyProtection="1">
      <alignment vertical="top" wrapText="1"/>
      <protection locked="0"/>
    </xf>
    <xf numFmtId="4" fontId="16" fillId="0" borderId="4"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4" fontId="21" fillId="0" borderId="4" xfId="0" applyNumberFormat="1" applyFont="1" applyFill="1" applyBorder="1" applyAlignment="1" applyProtection="1">
      <alignment horizontal="center" vertical="center" wrapText="1"/>
      <protection locked="0"/>
    </xf>
    <xf numFmtId="4" fontId="21" fillId="0" borderId="3"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justify" vertical="center" wrapText="1"/>
      <protection locked="0"/>
    </xf>
    <xf numFmtId="0" fontId="16" fillId="0" borderId="3" xfId="0" applyFont="1" applyFill="1" applyBorder="1" applyAlignment="1" applyProtection="1">
      <alignment horizontal="justify" vertical="center" wrapText="1"/>
      <protection locked="0"/>
    </xf>
    <xf numFmtId="9" fontId="12" fillId="0" borderId="4" xfId="0" applyNumberFormat="1" applyFont="1" applyFill="1" applyBorder="1" applyAlignment="1" applyProtection="1">
      <alignment horizontal="left" vertical="center" wrapText="1"/>
      <protection locked="0"/>
    </xf>
    <xf numFmtId="9" fontId="12" fillId="0" borderId="2" xfId="0" applyNumberFormat="1" applyFont="1" applyFill="1" applyBorder="1" applyAlignment="1" applyProtection="1">
      <alignment horizontal="left" vertical="center" wrapText="1"/>
      <protection locked="0"/>
    </xf>
    <xf numFmtId="9" fontId="12" fillId="0" borderId="3" xfId="0" applyNumberFormat="1" applyFont="1" applyFill="1" applyBorder="1" applyAlignment="1" applyProtection="1">
      <alignment horizontal="left" vertical="center" wrapText="1"/>
      <protection locked="0"/>
    </xf>
    <xf numFmtId="0" fontId="32" fillId="2" borderId="4" xfId="0" applyFont="1" applyFill="1" applyBorder="1" applyAlignment="1" applyProtection="1">
      <alignment horizontal="justify" vertical="top" wrapText="1"/>
      <protection locked="0"/>
    </xf>
    <xf numFmtId="0" fontId="32" fillId="2" borderId="2" xfId="0" applyFont="1" applyFill="1" applyBorder="1" applyAlignment="1" applyProtection="1">
      <alignment horizontal="justify" vertical="top" wrapText="1"/>
      <protection locked="0"/>
    </xf>
    <xf numFmtId="0" fontId="32" fillId="2" borderId="3" xfId="0" applyFont="1" applyFill="1" applyBorder="1" applyAlignment="1" applyProtection="1">
      <alignment horizontal="justify" vertical="top" wrapText="1"/>
      <protection locked="0"/>
    </xf>
    <xf numFmtId="0" fontId="46" fillId="0" borderId="1"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6" fillId="0"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justify" vertical="top" wrapText="1"/>
      <protection locked="0"/>
    </xf>
    <xf numFmtId="0" fontId="21" fillId="0" borderId="4"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justify" vertical="center" wrapText="1"/>
      <protection locked="0"/>
    </xf>
    <xf numFmtId="0" fontId="21" fillId="0" borderId="3" xfId="0" applyFont="1" applyFill="1" applyBorder="1" applyAlignment="1" applyProtection="1">
      <alignment horizontal="justify" vertical="center" wrapText="1"/>
      <protection locked="0"/>
    </xf>
    <xf numFmtId="4" fontId="24" fillId="2" borderId="4" xfId="0" applyNumberFormat="1" applyFont="1" applyFill="1" applyBorder="1" applyAlignment="1" applyProtection="1">
      <alignment horizontal="center" vertical="center" wrapText="1"/>
      <protection locked="0"/>
    </xf>
    <xf numFmtId="4" fontId="24" fillId="2" borderId="3" xfId="0" applyNumberFormat="1" applyFont="1" applyFill="1" applyBorder="1" applyAlignment="1" applyProtection="1">
      <alignment horizontal="center" vertical="center" wrapText="1"/>
      <protection locked="0"/>
    </xf>
    <xf numFmtId="9" fontId="22" fillId="0" borderId="4" xfId="0" applyNumberFormat="1" applyFont="1" applyFill="1" applyBorder="1" applyAlignment="1" applyProtection="1">
      <alignment horizontal="center" vertical="center" wrapText="1"/>
      <protection locked="0"/>
    </xf>
    <xf numFmtId="9" fontId="22" fillId="0" borderId="3" xfId="0" applyNumberFormat="1" applyFont="1" applyFill="1" applyBorder="1" applyAlignment="1" applyProtection="1">
      <alignment horizontal="center" vertical="center" wrapText="1"/>
      <protection locked="0"/>
    </xf>
    <xf numFmtId="4" fontId="16" fillId="0" borderId="4" xfId="0" applyNumberFormat="1" applyFont="1" applyFill="1" applyBorder="1" applyAlignment="1" applyProtection="1">
      <alignment horizontal="center" vertical="center" wrapText="1"/>
      <protection locked="0"/>
    </xf>
    <xf numFmtId="4" fontId="16" fillId="0" borderId="3" xfId="0" applyNumberFormat="1" applyFont="1" applyFill="1" applyBorder="1" applyAlignment="1" applyProtection="1">
      <alignment horizontal="center" vertical="center" wrapText="1"/>
      <protection locked="0"/>
    </xf>
    <xf numFmtId="0" fontId="49" fillId="0" borderId="1" xfId="0" applyFont="1" applyFill="1" applyBorder="1" applyAlignment="1" applyProtection="1">
      <alignment horizontal="justify" vertical="top" wrapText="1"/>
      <protection locked="0"/>
    </xf>
    <xf numFmtId="0" fontId="32" fillId="2" borderId="1" xfId="0" applyFont="1" applyFill="1" applyBorder="1" applyAlignment="1" applyProtection="1">
      <alignment horizontal="justify" vertical="top" wrapText="1"/>
      <protection locked="0"/>
    </xf>
    <xf numFmtId="4" fontId="16" fillId="0" borderId="2" xfId="0" applyNumberFormat="1" applyFont="1" applyFill="1" applyBorder="1" applyAlignment="1" applyProtection="1">
      <alignment horizontal="center" vertical="center" wrapText="1"/>
      <protection locked="0"/>
    </xf>
    <xf numFmtId="9" fontId="21" fillId="0" borderId="4" xfId="0" applyNumberFormat="1" applyFont="1" applyFill="1" applyBorder="1" applyAlignment="1" applyProtection="1">
      <alignment horizontal="center" vertical="center" wrapText="1"/>
      <protection locked="0"/>
    </xf>
    <xf numFmtId="9" fontId="21" fillId="0" borderId="3"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justify" vertical="center" wrapText="1"/>
      <protection locked="0"/>
    </xf>
    <xf numFmtId="0" fontId="13" fillId="0" borderId="0" xfId="0" quotePrefix="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64" fontId="12" fillId="0" borderId="1" xfId="0" quotePrefix="1" applyNumberFormat="1" applyFont="1" applyFill="1" applyBorder="1" applyAlignment="1" applyProtection="1">
      <alignment horizontal="center" vertical="center" wrapText="1"/>
      <protection locked="0"/>
    </xf>
    <xf numFmtId="4" fontId="44" fillId="0" borderId="4" xfId="0" applyNumberFormat="1" applyFont="1" applyFill="1" applyBorder="1" applyAlignment="1" applyProtection="1">
      <alignment horizontal="center" vertical="top" wrapText="1"/>
      <protection locked="0"/>
    </xf>
    <xf numFmtId="4" fontId="44" fillId="0" borderId="2" xfId="0" applyNumberFormat="1" applyFont="1" applyFill="1" applyBorder="1" applyAlignment="1" applyProtection="1">
      <alignment horizontal="center" vertical="top" wrapText="1"/>
      <protection locked="0"/>
    </xf>
    <xf numFmtId="4" fontId="44" fillId="0" borderId="3" xfId="0" applyNumberFormat="1" applyFont="1" applyFill="1" applyBorder="1" applyAlignment="1" applyProtection="1">
      <alignment horizontal="center" vertical="top" wrapText="1"/>
      <protection locked="0"/>
    </xf>
    <xf numFmtId="0" fontId="12" fillId="2" borderId="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9" fontId="24" fillId="0" borderId="4" xfId="0" applyNumberFormat="1" applyFont="1" applyFill="1" applyBorder="1" applyAlignment="1" applyProtection="1">
      <alignment horizontal="center" vertical="center" wrapText="1"/>
      <protection locked="0"/>
    </xf>
    <xf numFmtId="9" fontId="24" fillId="0" borderId="3" xfId="0" applyNumberFormat="1" applyFont="1" applyFill="1" applyBorder="1" applyAlignment="1" applyProtection="1">
      <alignment horizontal="center" vertical="center" wrapText="1"/>
      <protection locked="0"/>
    </xf>
    <xf numFmtId="9" fontId="16" fillId="0" borderId="4" xfId="0" applyNumberFormat="1" applyFont="1" applyFill="1" applyBorder="1" applyAlignment="1" applyProtection="1">
      <alignment horizontal="center" vertical="center" wrapText="1"/>
      <protection locked="0"/>
    </xf>
    <xf numFmtId="9" fontId="16" fillId="0" borderId="2" xfId="0" applyNumberFormat="1" applyFont="1" applyFill="1" applyBorder="1" applyAlignment="1" applyProtection="1">
      <alignment horizontal="center" vertical="center" wrapText="1"/>
      <protection locked="0"/>
    </xf>
    <xf numFmtId="9" fontId="16" fillId="0" borderId="3" xfId="0" applyNumberFormat="1" applyFont="1" applyFill="1" applyBorder="1" applyAlignment="1" applyProtection="1">
      <alignment horizontal="center" vertical="center" wrapText="1"/>
      <protection locked="0"/>
    </xf>
    <xf numFmtId="0" fontId="49" fillId="0" borderId="4" xfId="0" applyFont="1" applyFill="1" applyBorder="1" applyAlignment="1" applyProtection="1">
      <alignment horizontal="left" vertical="top" wrapText="1"/>
      <protection locked="0"/>
    </xf>
    <xf numFmtId="0" fontId="49" fillId="0" borderId="2" xfId="0" applyFont="1" applyFill="1" applyBorder="1" applyAlignment="1" applyProtection="1">
      <alignment horizontal="left" vertical="top" wrapText="1"/>
      <protection locked="0"/>
    </xf>
    <xf numFmtId="0" fontId="49" fillId="0" borderId="3" xfId="0" applyFont="1" applyFill="1" applyBorder="1" applyAlignment="1" applyProtection="1">
      <alignment horizontal="left" vertical="top" wrapText="1"/>
      <protection locked="0"/>
    </xf>
    <xf numFmtId="0" fontId="51" fillId="0" borderId="4"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32" fillId="0" borderId="1" xfId="0" applyFont="1" applyFill="1" applyBorder="1" applyAlignment="1" applyProtection="1">
      <alignment horizontal="justify" vertical="center" wrapText="1"/>
      <protection locked="0"/>
    </xf>
    <xf numFmtId="0" fontId="49" fillId="0" borderId="1" xfId="0" applyFont="1" applyFill="1" applyBorder="1" applyAlignment="1" applyProtection="1">
      <alignment horizontal="justify" vertical="center" wrapText="1"/>
      <protection locked="0"/>
    </xf>
    <xf numFmtId="9" fontId="12" fillId="0" borderId="4" xfId="0" applyNumberFormat="1"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horizontal="center" vertical="center" wrapText="1"/>
      <protection locked="0"/>
    </xf>
    <xf numFmtId="9" fontId="12" fillId="0" borderId="3" xfId="0" applyNumberFormat="1" applyFont="1" applyFill="1" applyBorder="1" applyAlignment="1" applyProtection="1">
      <alignment horizontal="center" vertical="center" wrapText="1"/>
      <protection locked="0"/>
    </xf>
    <xf numFmtId="9" fontId="12" fillId="2" borderId="4" xfId="0" applyNumberFormat="1" applyFont="1" applyFill="1" applyBorder="1" applyAlignment="1" applyProtection="1">
      <alignment horizontal="left" vertical="center" wrapText="1"/>
      <protection locked="0"/>
    </xf>
    <xf numFmtId="9" fontId="12" fillId="2" borderId="2" xfId="0" applyNumberFormat="1" applyFont="1" applyFill="1" applyBorder="1" applyAlignment="1" applyProtection="1">
      <alignment horizontal="left" vertical="center" wrapText="1"/>
      <protection locked="0"/>
    </xf>
    <xf numFmtId="9" fontId="12" fillId="2" borderId="3" xfId="0" applyNumberFormat="1" applyFont="1" applyFill="1" applyBorder="1" applyAlignment="1" applyProtection="1">
      <alignment horizontal="left" vertical="center" wrapText="1"/>
      <protection locked="0"/>
    </xf>
    <xf numFmtId="9" fontId="26" fillId="0" borderId="4" xfId="0" applyNumberFormat="1" applyFont="1" applyFill="1" applyBorder="1" applyAlignment="1" applyProtection="1">
      <alignment horizontal="center" vertical="center" wrapText="1"/>
      <protection locked="0"/>
    </xf>
    <xf numFmtId="9" fontId="26" fillId="0" borderId="2" xfId="0" applyNumberFormat="1"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3.xml"/><Relationship Id="rId13" Type="http://schemas.openxmlformats.org/officeDocument/2006/relationships/revisionLog" Target="revisionLog13.xml"/><Relationship Id="rId18" Type="http://schemas.openxmlformats.org/officeDocument/2006/relationships/revisionLog" Target="revisionLog11.xml"/><Relationship Id="rId39" Type="http://schemas.openxmlformats.org/officeDocument/2006/relationships/revisionLog" Target="revisionLog36.xml"/><Relationship Id="rId21" Type="http://schemas.openxmlformats.org/officeDocument/2006/relationships/revisionLog" Target="revisionLog12.xml"/><Relationship Id="rId42" Type="http://schemas.openxmlformats.org/officeDocument/2006/relationships/revisionLog" Target="revisionLog39.xml"/><Relationship Id="rId47" Type="http://schemas.openxmlformats.org/officeDocument/2006/relationships/revisionLog" Target="revisionLog44.xml"/><Relationship Id="rId63" Type="http://schemas.openxmlformats.org/officeDocument/2006/relationships/revisionLog" Target="revisionLog57.xml"/><Relationship Id="rId68" Type="http://schemas.openxmlformats.org/officeDocument/2006/relationships/revisionLog" Target="revisionLog62.xml"/><Relationship Id="rId34" Type="http://schemas.openxmlformats.org/officeDocument/2006/relationships/revisionLog" Target="revisionLog31.xml"/><Relationship Id="rId50" Type="http://schemas.openxmlformats.org/officeDocument/2006/relationships/revisionLog" Target="revisionLog47.xml"/><Relationship Id="rId55" Type="http://schemas.openxmlformats.org/officeDocument/2006/relationships/revisionLog" Target="revisionLog51.xml"/><Relationship Id="rId76" Type="http://schemas.openxmlformats.org/officeDocument/2006/relationships/revisionLog" Target="revisionLog70.xml"/><Relationship Id="rId84" Type="http://schemas.openxmlformats.org/officeDocument/2006/relationships/revisionLog" Target="revisionLog78.xml"/><Relationship Id="rId7" Type="http://schemas.openxmlformats.org/officeDocument/2006/relationships/revisionLog" Target="revisionLog7.xml"/><Relationship Id="rId71" Type="http://schemas.openxmlformats.org/officeDocument/2006/relationships/revisionLog" Target="revisionLog65.xml"/><Relationship Id="rId16" Type="http://schemas.openxmlformats.org/officeDocument/2006/relationships/revisionLog" Target="revisionLog15.xml"/><Relationship Id="rId2" Type="http://schemas.openxmlformats.org/officeDocument/2006/relationships/revisionLog" Target="revisionLog2.xml"/><Relationship Id="rId29" Type="http://schemas.openxmlformats.org/officeDocument/2006/relationships/revisionLog" Target="revisionLog26.xml"/><Relationship Id="rId11" Type="http://schemas.openxmlformats.org/officeDocument/2006/relationships/revisionLog" Target="revisionLog1111.xml"/><Relationship Id="rId32" Type="http://schemas.openxmlformats.org/officeDocument/2006/relationships/revisionLog" Target="revisionLog29.xml"/><Relationship Id="rId37" Type="http://schemas.openxmlformats.org/officeDocument/2006/relationships/revisionLog" Target="revisionLog34.xml"/><Relationship Id="rId53" Type="http://schemas.openxmlformats.org/officeDocument/2006/relationships/revisionLog" Target="revisionLog50.xml"/><Relationship Id="rId58" Type="http://schemas.openxmlformats.org/officeDocument/2006/relationships/revisionLog" Target="revisionLog52.xml"/><Relationship Id="rId74" Type="http://schemas.openxmlformats.org/officeDocument/2006/relationships/revisionLog" Target="revisionLog68.xml"/><Relationship Id="rId79" Type="http://schemas.openxmlformats.org/officeDocument/2006/relationships/revisionLog" Target="revisionLog73.xml"/><Relationship Id="rId24" Type="http://schemas.openxmlformats.org/officeDocument/2006/relationships/revisionLog" Target="revisionLog21.xml"/><Relationship Id="rId40" Type="http://schemas.openxmlformats.org/officeDocument/2006/relationships/revisionLog" Target="revisionLog37.xml"/><Relationship Id="rId45" Type="http://schemas.openxmlformats.org/officeDocument/2006/relationships/revisionLog" Target="revisionLog42.xml"/><Relationship Id="rId66" Type="http://schemas.openxmlformats.org/officeDocument/2006/relationships/revisionLog" Target="revisionLog60.xml"/><Relationship Id="rId5" Type="http://schemas.openxmlformats.org/officeDocument/2006/relationships/revisionLog" Target="revisionLog5.xml"/><Relationship Id="rId61" Type="http://schemas.openxmlformats.org/officeDocument/2006/relationships/revisionLog" Target="revisionLog55.xml"/><Relationship Id="rId82" Type="http://schemas.openxmlformats.org/officeDocument/2006/relationships/revisionLog" Target="revisionLog76.xml"/><Relationship Id="rId19" Type="http://schemas.openxmlformats.org/officeDocument/2006/relationships/revisionLog" Target="revisionLog18.xml"/><Relationship Id="rId10" Type="http://schemas.openxmlformats.org/officeDocument/2006/relationships/revisionLog" Target="revisionLog10.xml"/><Relationship Id="rId31" Type="http://schemas.openxmlformats.org/officeDocument/2006/relationships/revisionLog" Target="revisionLog28.xml"/><Relationship Id="rId44" Type="http://schemas.openxmlformats.org/officeDocument/2006/relationships/revisionLog" Target="revisionLog41.xml"/><Relationship Id="rId52" Type="http://schemas.openxmlformats.org/officeDocument/2006/relationships/revisionLog" Target="revisionLog49.xml"/><Relationship Id="rId60" Type="http://schemas.openxmlformats.org/officeDocument/2006/relationships/revisionLog" Target="revisionLog54.xml"/><Relationship Id="rId65" Type="http://schemas.openxmlformats.org/officeDocument/2006/relationships/revisionLog" Target="revisionLog59.xml"/><Relationship Id="rId73" Type="http://schemas.openxmlformats.org/officeDocument/2006/relationships/revisionLog" Target="revisionLog67.xml"/><Relationship Id="rId78" Type="http://schemas.openxmlformats.org/officeDocument/2006/relationships/revisionLog" Target="revisionLog72.xml"/><Relationship Id="rId81" Type="http://schemas.openxmlformats.org/officeDocument/2006/relationships/revisionLog" Target="revisionLog75.xml"/><Relationship Id="rId14" Type="http://schemas.openxmlformats.org/officeDocument/2006/relationships/revisionLog" Target="revisionLog17.xml"/><Relationship Id="rId22" Type="http://schemas.openxmlformats.org/officeDocument/2006/relationships/revisionLog" Target="revisionLog110.xml"/><Relationship Id="rId27" Type="http://schemas.openxmlformats.org/officeDocument/2006/relationships/revisionLog" Target="revisionLog24.xml"/><Relationship Id="rId30" Type="http://schemas.openxmlformats.org/officeDocument/2006/relationships/revisionLog" Target="revisionLog27.xml"/><Relationship Id="rId35" Type="http://schemas.openxmlformats.org/officeDocument/2006/relationships/revisionLog" Target="revisionLog32.xml"/><Relationship Id="rId43" Type="http://schemas.openxmlformats.org/officeDocument/2006/relationships/revisionLog" Target="revisionLog40.xml"/><Relationship Id="rId48" Type="http://schemas.openxmlformats.org/officeDocument/2006/relationships/revisionLog" Target="revisionLog45.xml"/><Relationship Id="rId56" Type="http://schemas.openxmlformats.org/officeDocument/2006/relationships/revisionLog" Target="revisionLog112.xml"/><Relationship Id="rId64" Type="http://schemas.openxmlformats.org/officeDocument/2006/relationships/revisionLog" Target="revisionLog58.xml"/><Relationship Id="rId69" Type="http://schemas.openxmlformats.org/officeDocument/2006/relationships/revisionLog" Target="revisionLog63.xml"/><Relationship Id="rId77" Type="http://schemas.openxmlformats.org/officeDocument/2006/relationships/revisionLog" Target="revisionLog71.xml"/><Relationship Id="rId4" Type="http://schemas.openxmlformats.org/officeDocument/2006/relationships/revisionLog" Target="revisionLog4.xml"/><Relationship Id="rId9" Type="http://schemas.openxmlformats.org/officeDocument/2006/relationships/revisionLog" Target="revisionLog9.xml"/><Relationship Id="rId8" Type="http://schemas.openxmlformats.org/officeDocument/2006/relationships/revisionLog" Target="revisionLog8.xml"/><Relationship Id="rId51" Type="http://schemas.openxmlformats.org/officeDocument/2006/relationships/revisionLog" Target="revisionLog48.xml"/><Relationship Id="rId72" Type="http://schemas.openxmlformats.org/officeDocument/2006/relationships/revisionLog" Target="revisionLog66.xml"/><Relationship Id="rId80" Type="http://schemas.openxmlformats.org/officeDocument/2006/relationships/revisionLog" Target="revisionLog74.xml"/><Relationship Id="rId3" Type="http://schemas.openxmlformats.org/officeDocument/2006/relationships/revisionLog" Target="revisionLog3.xml"/><Relationship Id="rId12" Type="http://schemas.openxmlformats.org/officeDocument/2006/relationships/revisionLog" Target="revisionLog121.xml"/><Relationship Id="rId17" Type="http://schemas.openxmlformats.org/officeDocument/2006/relationships/revisionLog" Target="revisionLog16.xml"/><Relationship Id="rId25" Type="http://schemas.openxmlformats.org/officeDocument/2006/relationships/revisionLog" Target="revisionLog22.xml"/><Relationship Id="rId33" Type="http://schemas.openxmlformats.org/officeDocument/2006/relationships/revisionLog" Target="revisionLog30.xml"/><Relationship Id="rId38" Type="http://schemas.openxmlformats.org/officeDocument/2006/relationships/revisionLog" Target="revisionLog35.xml"/><Relationship Id="rId46" Type="http://schemas.openxmlformats.org/officeDocument/2006/relationships/revisionLog" Target="revisionLog43.xml"/><Relationship Id="rId59" Type="http://schemas.openxmlformats.org/officeDocument/2006/relationships/revisionLog" Target="revisionLog53.xml"/><Relationship Id="rId67" Type="http://schemas.openxmlformats.org/officeDocument/2006/relationships/revisionLog" Target="revisionLog61.xml"/><Relationship Id="rId20" Type="http://schemas.openxmlformats.org/officeDocument/2006/relationships/revisionLog" Target="revisionLog19.xml"/><Relationship Id="rId41" Type="http://schemas.openxmlformats.org/officeDocument/2006/relationships/revisionLog" Target="revisionLog38.xml"/><Relationship Id="rId54" Type="http://schemas.openxmlformats.org/officeDocument/2006/relationships/revisionLog" Target="revisionLog14.xml"/><Relationship Id="rId62" Type="http://schemas.openxmlformats.org/officeDocument/2006/relationships/revisionLog" Target="revisionLog56.xml"/><Relationship Id="rId70" Type="http://schemas.openxmlformats.org/officeDocument/2006/relationships/revisionLog" Target="revisionLog64.xml"/><Relationship Id="rId75" Type="http://schemas.openxmlformats.org/officeDocument/2006/relationships/revisionLog" Target="revisionLog69.xml"/><Relationship Id="rId83" Type="http://schemas.openxmlformats.org/officeDocument/2006/relationships/revisionLog" Target="revisionLog77.xml"/><Relationship Id="rId1" Type="http://schemas.openxmlformats.org/officeDocument/2006/relationships/revisionLog" Target="revisionLog111.xml"/><Relationship Id="rId6" Type="http://schemas.openxmlformats.org/officeDocument/2006/relationships/revisionLog" Target="revisionLog6.xml"/><Relationship Id="rId15" Type="http://schemas.openxmlformats.org/officeDocument/2006/relationships/revisionLog" Target="revisionLog141.xml"/><Relationship Id="rId23" Type="http://schemas.openxmlformats.org/officeDocument/2006/relationships/revisionLog" Target="revisionLog20.xml"/><Relationship Id="rId28" Type="http://schemas.openxmlformats.org/officeDocument/2006/relationships/revisionLog" Target="revisionLog25.xml"/><Relationship Id="rId36" Type="http://schemas.openxmlformats.org/officeDocument/2006/relationships/revisionLog" Target="revisionLog33.xml"/><Relationship Id="rId49" Type="http://schemas.openxmlformats.org/officeDocument/2006/relationships/revisionLog" Target="revisionLog46.xml"/><Relationship Id="rId57"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4DADD4C-9D01-4E25-9E15-611B8342697A}" diskRevisions="1" revisionId="260" version="84">
  <header guid="{0701ECF6-4E74-4728-9B60-22E9DDB3FD07}" dateTime="2017-05-04T09:50:14" maxSheetId="2" userName="Козлова Анастасия Сергеевна" r:id="rId1">
    <sheetIdMap count="1">
      <sheetId val="1"/>
    </sheetIdMap>
  </header>
  <header guid="{D12583E4-51EC-4344-9A5E-B1670A13EBD0}" dateTime="2017-05-04T11:07:40" maxSheetId="2" userName="Залецкая Ольга Геннадьевна" r:id="rId2" minRId="1" maxRId="4">
    <sheetIdMap count="1">
      <sheetId val="1"/>
    </sheetIdMap>
  </header>
  <header guid="{77997FBA-F142-4806-93FA-874ACF395BBF}" dateTime="2017-05-04T11:09:15" maxSheetId="2" userName="Залецкая Ольга Геннадьевна" r:id="rId3" minRId="7">
    <sheetIdMap count="1">
      <sheetId val="1"/>
    </sheetIdMap>
  </header>
  <header guid="{ADC9B4A0-4492-465E-A4A2-C41CA8C3C8AF}" dateTime="2017-05-04T11:18:33" maxSheetId="2" userName="Залецкая Ольга Геннадьевна" r:id="rId4" minRId="8" maxRId="9">
    <sheetIdMap count="1">
      <sheetId val="1"/>
    </sheetIdMap>
  </header>
  <header guid="{6AE1F2EB-00EE-4F49-BE21-24DCD4A27713}" dateTime="2017-05-04T11:27:03" maxSheetId="2" userName="Залецкая Ольга Геннадьевна" r:id="rId5" minRId="10">
    <sheetIdMap count="1">
      <sheetId val="1"/>
    </sheetIdMap>
  </header>
  <header guid="{63CF2F7F-02C5-4D03-99F4-01C9080CC9E2}" dateTime="2017-05-04T11:48:37" maxSheetId="2" userName="Залецкая Ольга Геннадьевна" r:id="rId6" minRId="11" maxRId="12">
    <sheetIdMap count="1">
      <sheetId val="1"/>
    </sheetIdMap>
  </header>
  <header guid="{64AB2C15-0EBF-4453-AFD2-91EAD290C4DC}" dateTime="2017-05-04T17:33:03" maxSheetId="2" userName="Маслова Алина Рамазановна" r:id="rId7" minRId="13" maxRId="14">
    <sheetIdMap count="1">
      <sheetId val="1"/>
    </sheetIdMap>
  </header>
  <header guid="{9FBE9CDB-631B-4F2D-A8AF-CBE5C0060602}" dateTime="2017-05-05T09:49:17" maxSheetId="2" userName="Маслова Алина Рамазановна" r:id="rId8" minRId="18" maxRId="19">
    <sheetIdMap count="1">
      <sheetId val="1"/>
    </sheetIdMap>
  </header>
  <header guid="{AB2C074B-0885-4A57-BF51-69CC22148263}" dateTime="2017-05-05T13:45:42" maxSheetId="2" userName="Залецкая Ольга Геннадьевна" r:id="rId9" minRId="23" maxRId="29">
    <sheetIdMap count="1">
      <sheetId val="1"/>
    </sheetIdMap>
  </header>
  <header guid="{C3EE1A02-06AA-43F8-BF0F-5CF5FF904B89}" dateTime="2017-05-05T13:47:48" maxSheetId="2" userName="Залецкая Ольга Геннадьевна" r:id="rId10" minRId="32" maxRId="34">
    <sheetIdMap count="1">
      <sheetId val="1"/>
    </sheetIdMap>
  </header>
  <header guid="{003F0556-7464-4436-8013-19C00142C5EA}" dateTime="2017-05-05T14:29:15" maxSheetId="2" userName="Залецкая Ольга Геннадьевна" r:id="rId11" minRId="35" maxRId="40">
    <sheetIdMap count="1">
      <sheetId val="1"/>
    </sheetIdMap>
  </header>
  <header guid="{09705462-A61A-4A23-91C0-DEA937353248}" dateTime="2017-05-05T15:13:01" maxSheetId="2" userName="Маслова Алина Рамазановна" r:id="rId12" minRId="41" maxRId="44">
    <sheetIdMap count="1">
      <sheetId val="1"/>
    </sheetIdMap>
  </header>
  <header guid="{CFB31954-10FC-4019-86CA-CE57453D3CEA}" dateTime="2017-05-05T15:24:15" maxSheetId="2" userName="Залецкая Ольга Геннадьевна" r:id="rId13" minRId="48" maxRId="58">
    <sheetIdMap count="1">
      <sheetId val="1"/>
    </sheetIdMap>
  </header>
  <header guid="{791FFE07-464B-4F4A-A03E-ACD1B492906F}" dateTime="2017-05-10T09:46:20" maxSheetId="2" userName="perevoschikova_av" r:id="rId14" minRId="61" maxRId="63">
    <sheetIdMap count="1">
      <sheetId val="1"/>
    </sheetIdMap>
  </header>
  <header guid="{BC3E27C5-253C-463D-AC73-BAD2F14F40D0}" dateTime="2017-05-10T10:05:56" maxSheetId="2" userName="Козлова Анастасия Сергеевна" r:id="rId15" minRId="64" maxRId="72">
    <sheetIdMap count="1">
      <sheetId val="1"/>
    </sheetIdMap>
  </header>
  <header guid="{8F49DEC7-08F4-491E-B213-09B01A2AEB5F}" dateTime="2017-05-10T10:06:13" maxSheetId="2" userName="Козлова Анастасия Сергеевна" r:id="rId16">
    <sheetIdMap count="1">
      <sheetId val="1"/>
    </sheetIdMap>
  </header>
  <header guid="{6F2C0B82-8042-4078-AA54-7644BED3C12F}" dateTime="2017-05-10T10:10:08" maxSheetId="2" userName="Козлова Анастасия Сергеевна" r:id="rId17" minRId="78">
    <sheetIdMap count="1">
      <sheetId val="1"/>
    </sheetIdMap>
  </header>
  <header guid="{D6A3ED34-CEFC-4050-8BB2-E848A61EF94D}" dateTime="2017-05-10T10:20:12" maxSheetId="2" userName="perevoschikova_av" r:id="rId18" minRId="79">
    <sheetIdMap count="1">
      <sheetId val="1"/>
    </sheetIdMap>
  </header>
  <header guid="{63E1D13A-6AF3-40B2-8000-9195CFE1E9F7}" dateTime="2017-05-10T10:28:08" maxSheetId="2" userName="Козлова Анастасия Сергеевна" r:id="rId19">
    <sheetIdMap count="1">
      <sheetId val="1"/>
    </sheetIdMap>
  </header>
  <header guid="{66D1C43E-07DE-4886-8191-FA0BF7BD7210}" dateTime="2017-05-10T10:31:51" maxSheetId="2" userName="Козлова Анастасия Сергеевна" r:id="rId20" minRId="80">
    <sheetIdMap count="1">
      <sheetId val="1"/>
    </sheetIdMap>
  </header>
  <header guid="{EF5E2F58-AA65-44CC-8A2D-E87FFDBDEDBD}" dateTime="2017-05-10T10:36:16" maxSheetId="2" userName="perevoschikova_av" r:id="rId21" minRId="81">
    <sheetIdMap count="1">
      <sheetId val="1"/>
    </sheetIdMap>
  </header>
  <header guid="{E5A51886-E799-43FD-BCB6-3CF3A4EEAF7A}" dateTime="2017-05-10T10:40:40" maxSheetId="2" userName="perevoschikova_av" r:id="rId22" minRId="85">
    <sheetIdMap count="1">
      <sheetId val="1"/>
    </sheetIdMap>
  </header>
  <header guid="{F4958E46-B124-4AB9-B3AE-A0194AB35AD3}" dateTime="2017-05-10T10:51:08" maxSheetId="2" userName="Козлова Анастасия Сергеевна" r:id="rId23" minRId="89" maxRId="93">
    <sheetIdMap count="1">
      <sheetId val="1"/>
    </sheetIdMap>
  </header>
  <header guid="{8DFFD546-6042-40A1-8555-F1B9C07A37B0}" dateTime="2017-05-10T10:54:32" maxSheetId="2" userName="Козлова Анастасия Сергеевна" r:id="rId24">
    <sheetIdMap count="1">
      <sheetId val="1"/>
    </sheetIdMap>
  </header>
  <header guid="{2135EC29-06A2-442A-94C2-903FC26AB774}" dateTime="2017-05-10T10:57:00" maxSheetId="2" userName="Маганёва Екатерина Николаевна" r:id="rId25" minRId="99">
    <sheetIdMap count="1">
      <sheetId val="1"/>
    </sheetIdMap>
  </header>
  <header guid="{4708A67B-6035-48B6-B8D2-CE5624F36F8A}" dateTime="2017-05-10T10:58:45" maxSheetId="2" userName="Маганёва Екатерина Николаевна" r:id="rId26" minRId="104">
    <sheetIdMap count="1">
      <sheetId val="1"/>
    </sheetIdMap>
  </header>
  <header guid="{9B281DBF-A9DC-472E-8406-8C21A6E3CF2A}" dateTime="2017-05-10T13:04:51" maxSheetId="2" userName="Козлова Анастасия Сергеевна" r:id="rId27" minRId="105" maxRId="116">
    <sheetIdMap count="1">
      <sheetId val="1"/>
    </sheetIdMap>
  </header>
  <header guid="{028643EF-4A88-4BA4-BCC2-B6FA6CAD757C}" dateTime="2017-05-10T13:07:13" maxSheetId="2" userName="Козлова Анастасия Сергеевна" r:id="rId28">
    <sheetIdMap count="1">
      <sheetId val="1"/>
    </sheetIdMap>
  </header>
  <header guid="{2A27E466-749E-443D-98E4-BE39F651162C}" dateTime="2017-05-10T14:25:10" maxSheetId="2" userName="Залецкая Ольга Геннадьевна" r:id="rId29" minRId="117">
    <sheetIdMap count="1">
      <sheetId val="1"/>
    </sheetIdMap>
  </header>
  <header guid="{FDB60C27-49DB-40CD-A690-40C388EA8CFF}" dateTime="2017-05-10T15:12:58" maxSheetId="2" userName="Козлова Анастасия Сергеевна" r:id="rId30">
    <sheetIdMap count="1">
      <sheetId val="1"/>
    </sheetIdMap>
  </header>
  <header guid="{7E5D94C8-A5CB-41B1-89A6-5CD7EF7EBC6E}" dateTime="2017-05-10T15:13:21" maxSheetId="2" userName="Козлова Анастасия Сергеевна" r:id="rId31">
    <sheetIdMap count="1">
      <sheetId val="1"/>
    </sheetIdMap>
  </header>
  <header guid="{83E78F6C-C934-4627-BA1E-441139476836}" dateTime="2017-05-10T15:47:48" maxSheetId="2" userName="Залецкая Ольга Геннадьевна" r:id="rId32">
    <sheetIdMap count="1">
      <sheetId val="1"/>
    </sheetIdMap>
  </header>
  <header guid="{9C13F319-6118-4F20-8880-F941D30E4311}" dateTime="2017-05-10T15:48:42" maxSheetId="2" userName="Козлова Анастасия Сергеевна" r:id="rId33" minRId="130">
    <sheetIdMap count="1">
      <sheetId val="1"/>
    </sheetIdMap>
  </header>
  <header guid="{577A1F59-576F-4521-8911-AEFBB68A0EC5}" dateTime="2017-05-10T15:54:33" maxSheetId="2" userName="Козлова Анастасия Сергеевна" r:id="rId34" minRId="135">
    <sheetIdMap count="1">
      <sheetId val="1"/>
    </sheetIdMap>
  </header>
  <header guid="{1E3E5701-CBFF-457D-9BED-C7DDB6F31F07}" dateTime="2017-05-10T17:29:15" maxSheetId="2" userName="Козлова Анастасия Сергеевна" r:id="rId35" minRId="136">
    <sheetIdMap count="1">
      <sheetId val="1"/>
    </sheetIdMap>
  </header>
  <header guid="{A3C1BB8B-9693-4D4F-AAF8-BCFCC5E9BA42}" dateTime="2017-05-10T17:37:02" maxSheetId="2" userName="Козлова Анастасия Сергеевна" r:id="rId36" minRId="140">
    <sheetIdMap count="1">
      <sheetId val="1"/>
    </sheetIdMap>
  </header>
  <header guid="{61E6B14D-ADAB-4365-97F2-C6952A33A55F}" dateTime="2017-05-10T17:37:52" maxSheetId="2" userName="Козлова Анастасия Сергеевна" r:id="rId37" minRId="141">
    <sheetIdMap count="1">
      <sheetId val="1"/>
    </sheetIdMap>
  </header>
  <header guid="{E4D07733-F7CA-4D38-B4CD-38A11D58E47D}" dateTime="2017-05-11T09:01:03" maxSheetId="2" userName="Козлова Анастасия Сергеевна" r:id="rId38">
    <sheetIdMap count="1">
      <sheetId val="1"/>
    </sheetIdMap>
  </header>
  <header guid="{9C160173-886F-4107-BF7F-578AD7345445}" dateTime="2017-05-11T10:17:48" maxSheetId="2" userName="Крыжановская Анна Александровна" r:id="rId39" minRId="142" maxRId="143">
    <sheetIdMap count="1">
      <sheetId val="1"/>
    </sheetIdMap>
  </header>
  <header guid="{0968302A-2CB1-40F4-AE91-6AC63046DB95}" dateTime="2017-05-11T10:19:20" maxSheetId="2" userName="Крыжановская Анна Александровна" r:id="rId40" minRId="147" maxRId="148">
    <sheetIdMap count="1">
      <sheetId val="1"/>
    </sheetIdMap>
  </header>
  <header guid="{EFCCCBC7-7994-490A-9DB0-000004C69C95}" dateTime="2017-05-11T10:20:51" maxSheetId="2" userName="Крыжановская Анна Александровна" r:id="rId41" minRId="149">
    <sheetIdMap count="1">
      <sheetId val="1"/>
    </sheetIdMap>
  </header>
  <header guid="{EC0B8AE3-03A2-4D26-9733-EFD9C3DE50DB}" dateTime="2017-05-11T10:21:02" maxSheetId="2" userName="Крыжановская Анна Александровна" r:id="rId42" minRId="150">
    <sheetIdMap count="1">
      <sheetId val="1"/>
    </sheetIdMap>
  </header>
  <header guid="{AA7EFC37-A948-4F14-BD8E-8A841F64F466}" dateTime="2017-05-11T10:23:21" maxSheetId="2" userName="Крыжановская Анна Александровна" r:id="rId43">
    <sheetIdMap count="1">
      <sheetId val="1"/>
    </sheetIdMap>
  </header>
  <header guid="{13E77FA2-2012-4FF0-B9B7-944EAACD679B}" dateTime="2017-05-11T10:34:26" maxSheetId="2" userName="Крыжановская Анна Александровна" r:id="rId44" minRId="154">
    <sheetIdMap count="1">
      <sheetId val="1"/>
    </sheetIdMap>
  </header>
  <header guid="{4AC87D96-DE7A-4381-8B52-01DA76C078B3}" dateTime="2017-05-11T10:36:37" maxSheetId="2" userName="Крыжановская Анна Александровна" r:id="rId45" minRId="155">
    <sheetIdMap count="1">
      <sheetId val="1"/>
    </sheetIdMap>
  </header>
  <header guid="{2BE7251A-1180-41A7-99CD-7B7EC5414315}" dateTime="2017-05-11T10:58:05" maxSheetId="2" userName="Крыжановская Анна Александровна" r:id="rId46" minRId="156">
    <sheetIdMap count="1">
      <sheetId val="1"/>
    </sheetIdMap>
  </header>
  <header guid="{8D7DDCBF-6D7C-444E-97CA-8C51FD9CCEB6}" dateTime="2017-05-11T10:58:39" maxSheetId="2" userName="Крыжановская Анна Александровна" r:id="rId47" minRId="157">
    <sheetIdMap count="1">
      <sheetId val="1"/>
    </sheetIdMap>
  </header>
  <header guid="{50232C49-B41D-4BB6-A20C-A810A6E47462}" dateTime="2017-05-11T10:58:59" maxSheetId="2" userName="Крыжановская Анна Александровна" r:id="rId48" minRId="158">
    <sheetIdMap count="1">
      <sheetId val="1"/>
    </sheetIdMap>
  </header>
  <header guid="{D9118463-CBDF-4DBA-81B2-855257BDEEAE}" dateTime="2017-05-11T11:01:09" maxSheetId="2" userName="Крыжановская Анна Александровна" r:id="rId49" minRId="159">
    <sheetIdMap count="1">
      <sheetId val="1"/>
    </sheetIdMap>
  </header>
  <header guid="{F58D4AFB-52F6-4B47-BDD8-3C1AEEEBB598}" dateTime="2017-05-11T11:02:37" maxSheetId="2" userName="Крыжановская Анна Александровна" r:id="rId50" minRId="160">
    <sheetIdMap count="1">
      <sheetId val="1"/>
    </sheetIdMap>
  </header>
  <header guid="{302C2F96-61ED-4B87-9507-8F077CE3D246}" dateTime="2017-05-11T11:03:34" maxSheetId="2" userName="Крыжановская Анна Александровна" r:id="rId51" minRId="161">
    <sheetIdMap count="1">
      <sheetId val="1"/>
    </sheetIdMap>
  </header>
  <header guid="{CF140ED7-EE9D-45A9-B277-178566D39F06}" dateTime="2017-05-11T11:47:01" maxSheetId="2" userName="Крыжановская Анна Александровна" r:id="rId52" minRId="162">
    <sheetIdMap count="1">
      <sheetId val="1"/>
    </sheetIdMap>
  </header>
  <header guid="{5E427C17-1DA2-4995-AE06-053C077917DF}" dateTime="2017-05-11T12:03:54" maxSheetId="2" userName="Козлова Анастасия Сергеевна" r:id="rId53" minRId="163">
    <sheetIdMap count="1">
      <sheetId val="1"/>
    </sheetIdMap>
  </header>
  <header guid="{2B5AEECB-B107-4B92-AF92-0B993D803937}" dateTime="2017-05-11T12:05:42" maxSheetId="2" userName="perevoschikova_av" r:id="rId54">
    <sheetIdMap count="1">
      <sheetId val="1"/>
    </sheetIdMap>
  </header>
  <header guid="{E9AE6891-EF27-40CE-A4C6-91C588CCB4D8}" dateTime="2017-05-11T12:07:57" maxSheetId="2" userName="Козлова Анастасия Сергеевна" r:id="rId55" minRId="167">
    <sheetIdMap count="1">
      <sheetId val="1"/>
    </sheetIdMap>
  </header>
  <header guid="{9A0C49CE-4608-4F56-AE62-5BD33C763386}" dateTime="2017-05-11T13:01:59" maxSheetId="2" userName="perevoschikova_av" r:id="rId56" minRId="168">
    <sheetIdMap count="1">
      <sheetId val="1"/>
    </sheetIdMap>
  </header>
  <header guid="{B9ADDC90-FEFE-487A-8FAD-4A95AA880918}" dateTime="2017-05-11T13:04:53" maxSheetId="2" userName="perevoschikova_av" r:id="rId57">
    <sheetIdMap count="1">
      <sheetId val="1"/>
    </sheetIdMap>
  </header>
  <header guid="{FEDA6843-F4D9-4AD4-B32E-5ABAC33C4F63}" dateTime="2017-05-11T13:17:54" maxSheetId="2" userName="Залецкая Ольга Геннадьевна" r:id="rId58">
    <sheetIdMap count="1">
      <sheetId val="1"/>
    </sheetIdMap>
  </header>
  <header guid="{FB8799FD-2E51-4939-BCF6-E6884D9ECC9E}" dateTime="2017-05-11T13:24:51" maxSheetId="2" userName="Козлова Анастасия Сергеевна" r:id="rId59" minRId="172">
    <sheetIdMap count="1">
      <sheetId val="1"/>
    </sheetIdMap>
  </header>
  <header guid="{DEB5B30A-D2BE-4480-9C3D-888C768BF2F3}" dateTime="2017-05-11T13:30:10" maxSheetId="2" userName="Козлова Анастасия Сергеевна" r:id="rId60" minRId="173">
    <sheetIdMap count="1">
      <sheetId val="1"/>
    </sheetIdMap>
  </header>
  <header guid="{F3E17FE0-EA0D-47B6-941D-B529B2FE956E}" dateTime="2017-05-11T13:41:16" maxSheetId="2" userName="Козлова Анастасия Сергеевна" r:id="rId61">
    <sheetIdMap count="1">
      <sheetId val="1"/>
    </sheetIdMap>
  </header>
  <header guid="{C8DA12FB-1665-4668-BCB5-B1AEE0E7F7FF}" dateTime="2017-05-11T16:13:59" maxSheetId="2" userName="Рогожина Ольга Сергеевна" r:id="rId62">
    <sheetIdMap count="1">
      <sheetId val="1"/>
    </sheetIdMap>
  </header>
  <header guid="{385048C1-8666-40B5-BB75-8F573B48EAAF}" dateTime="2017-05-11T16:25:52" maxSheetId="2" userName="Рогожина Ольга Сергеевна" r:id="rId63">
    <sheetIdMap count="1">
      <sheetId val="1"/>
    </sheetIdMap>
  </header>
  <header guid="{50652A90-374C-4FB1-94A1-91ABBB7A4B58}" dateTime="2017-05-11T16:49:25" maxSheetId="2" userName="Крыжановская Анна Александровна" r:id="rId64" minRId="185">
    <sheetIdMap count="1">
      <sheetId val="1"/>
    </sheetIdMap>
  </header>
  <header guid="{E0A7DBC1-3A3B-4570-94B0-BF3950B77594}" dateTime="2017-05-11T16:49:44" maxSheetId="2" userName="Крыжановская Анна Александровна" r:id="rId65" minRId="189">
    <sheetIdMap count="1">
      <sheetId val="1"/>
    </sheetIdMap>
  </header>
  <header guid="{3A82C746-5813-4AA1-8B66-DB2C5899F36B}" dateTime="2017-05-11T16:51:32" maxSheetId="2" userName="Рогожина Ольга Сергеевна" r:id="rId66">
    <sheetIdMap count="1">
      <sheetId val="1"/>
    </sheetIdMap>
  </header>
  <header guid="{D9747DE8-8C41-4BAA-9933-FD37EA6A6699}" dateTime="2017-05-11T17:17:34" maxSheetId="2" userName="Залецкая Ольга Геннадьевна" r:id="rId67" minRId="194" maxRId="198">
    <sheetIdMap count="1">
      <sheetId val="1"/>
    </sheetIdMap>
  </header>
  <header guid="{8796FAA5-7004-4789-B6E1-07DF2419CCC5}" dateTime="2017-05-11T17:23:09" maxSheetId="2" userName="Рогожина Ольга Сергеевна" r:id="rId68" minRId="202">
    <sheetIdMap count="1">
      <sheetId val="1"/>
    </sheetIdMap>
  </header>
  <header guid="{C90F23F3-6001-4EC9-A5CF-48CACEB1A2C6}" dateTime="2017-05-11T17:25:06" maxSheetId="2" userName="Рогожина Ольга Сергеевна" r:id="rId69" minRId="207">
    <sheetIdMap count="1">
      <sheetId val="1"/>
    </sheetIdMap>
  </header>
  <header guid="{0E190FA6-D60D-4F3F-9D5C-486EAB9E8772}" dateTime="2017-05-11T17:27:07" maxSheetId="2" userName="Залецкая Ольга Геннадьевна" r:id="rId70" minRId="208">
    <sheetIdMap count="1">
      <sheetId val="1"/>
    </sheetIdMap>
  </header>
  <header guid="{4DEE741C-A983-428A-9241-8C6A8308589A}" dateTime="2017-05-11T17:27:24" maxSheetId="2" userName="Залецкая Ольга Геннадьевна" r:id="rId71" minRId="209" maxRId="210">
    <sheetIdMap count="1">
      <sheetId val="1"/>
    </sheetIdMap>
  </header>
  <header guid="{838558AB-A85A-4A22-ACBB-EBA8A983BFF0}" dateTime="2017-05-12T08:51:10" maxSheetId="2" userName="Минакова Оксана Сергеевна" r:id="rId72" minRId="211">
    <sheetIdMap count="1">
      <sheetId val="1"/>
    </sheetIdMap>
  </header>
  <header guid="{6F583A11-55B8-4232-9951-816D3622D4B0}" dateTime="2017-05-12T09:00:04" maxSheetId="2" userName="Залецкая Ольга Геннадьевна" r:id="rId73" minRId="216">
    <sheetIdMap count="1">
      <sheetId val="1"/>
    </sheetIdMap>
  </header>
  <header guid="{4B762734-5C78-462C-B03A-2C25A9B8ED51}" dateTime="2017-05-12T09:24:20" maxSheetId="2" userName="Рогожина Ольга Сергеевна" r:id="rId74" minRId="220">
    <sheetIdMap count="1">
      <sheetId val="1"/>
    </sheetIdMap>
  </header>
  <header guid="{A387E922-BE59-40E2-9F8E-20281EE7A687}" dateTime="2017-05-12T09:24:47" maxSheetId="2" userName="Рогожина Ольга Сергеевна" r:id="rId75" minRId="225">
    <sheetIdMap count="1">
      <sheetId val="1"/>
    </sheetIdMap>
  </header>
  <header guid="{1B2CCF3B-2938-4DA0-9544-77B9F1E57E27}" dateTime="2017-05-12T09:25:14" maxSheetId="2" userName="Рогожина Ольга Сергеевна" r:id="rId76" minRId="226">
    <sheetIdMap count="1">
      <sheetId val="1"/>
    </sheetIdMap>
  </header>
  <header guid="{8E3D7C93-4077-4762-873D-7FFE747ABD0D}" dateTime="2017-05-12T09:25:47" maxSheetId="2" userName="Рогожина Ольга Сергеевна" r:id="rId77" minRId="227">
    <sheetIdMap count="1">
      <sheetId val="1"/>
    </sheetIdMap>
  </header>
  <header guid="{B53800A4-7489-4D11-8965-FC88EEEFB2A2}" dateTime="2017-05-12T09:38:43" maxSheetId="2" userName="Минакова Оксана Сергеевна" r:id="rId78">
    <sheetIdMap count="1">
      <sheetId val="1"/>
    </sheetIdMap>
  </header>
  <header guid="{9F4E8654-7EA8-4060-BF43-CFEE057DA201}" dateTime="2017-05-12T09:41:44" maxSheetId="2" userName="Минакова Оксана Сергеевна" r:id="rId79">
    <sheetIdMap count="1">
      <sheetId val="1"/>
    </sheetIdMap>
  </header>
  <header guid="{8C700346-B167-4FA0-ABDF-364C046CCD55}" dateTime="2017-05-12T10:07:21" maxSheetId="2" userName="Шулепова Ольга Анатольевна" r:id="rId80" minRId="236">
    <sheetIdMap count="1">
      <sheetId val="1"/>
    </sheetIdMap>
  </header>
  <header guid="{3C8E6B72-A232-4C90-AABC-AD13B80D9AAF}" dateTime="2017-05-12T10:08:39" maxSheetId="2" userName="Минакова Оксана Сергеевна" r:id="rId81">
    <sheetIdMap count="1">
      <sheetId val="1"/>
    </sheetIdMap>
  </header>
  <header guid="{BED516CB-3E82-4701-B48B-145B4FD8E65F}" dateTime="2017-05-12T11:44:25" maxSheetId="2" userName="Минакова Оксана Сергеевна" r:id="rId82">
    <sheetIdMap count="1">
      <sheetId val="1"/>
    </sheetIdMap>
  </header>
  <header guid="{70C7D465-2C5D-46F9-A871-91BEC6F87892}" dateTime="2017-05-16T09:21:11" maxSheetId="2" userName="Вершинина Мария Игоревна" r:id="rId83" minRId="247" maxRId="254">
    <sheetIdMap count="1">
      <sheetId val="1"/>
    </sheetIdMap>
  </header>
  <header guid="{74DADD4C-9D01-4E25-9E15-611B8342697A}" dateTime="2017-05-16T09:21:24" maxSheetId="2" userName="Вершинина Мария Игоревна" r:id="rId84">
    <sheetIdMap count="1">
      <sheetId val="1"/>
    </sheetIdMap>
  </header>
</headers>
</file>

<file path=xl/revisions/revisionLog1.xml><?xml version="1.0" encoding="utf-8"?>
<revisions xmlns="http://schemas.openxmlformats.org/spreadsheetml/2006/main" xmlns:r="http://schemas.openxmlformats.org/officeDocument/2006/relationships">
  <rfmt sheetId="1" sqref="K57">
    <dxf>
      <fill>
        <patternFill>
          <bgColor theme="0"/>
        </patternFill>
      </fill>
    </dxf>
  </rfmt>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numFmtId="4">
    <oc r="D112">
      <v>15193.4</v>
    </oc>
    <nc r="D112">
      <v>9152.57</v>
    </nc>
  </rcc>
  <rcc rId="33" sId="1" numFmtId="4">
    <oc r="E112">
      <v>0</v>
    </oc>
    <nc r="E112">
      <v>1525.43</v>
    </nc>
  </rcc>
  <rcc rId="34" sId="1" numFmtId="4">
    <oc r="J112">
      <v>15193.4</v>
    </oc>
    <nc r="J112">
      <v>9152.57</v>
    </nc>
  </rcc>
</revisions>
</file>

<file path=xl/revisions/revisionLog11.xml><?xml version="1.0" encoding="utf-8"?>
<revisions xmlns="http://schemas.openxmlformats.org/spreadsheetml/2006/main" xmlns:r="http://schemas.openxmlformats.org/officeDocument/2006/relationships">
  <rcc rId="79" sId="1">
    <oc r="L149" t="inlineStr">
      <is>
        <r>
          <rPr>
            <u/>
            <sz val="18"/>
            <color theme="1"/>
            <rFont val="Times New Roman"/>
            <family val="1"/>
            <charset val="204"/>
          </rPr>
          <t>УБУиО:</t>
        </r>
        <r>
          <rPr>
            <sz val="18"/>
            <color theme="1"/>
            <rFont val="Times New Roman"/>
            <family val="2"/>
            <charset val="204"/>
          </rPr>
          <t xml:space="preserve"> Бюджетные ассигнования запланированы на выплату заработной платы сотрудникам в рамках реализации переданного государственного полномочия по обеспечению регулирования деятельности по обращению с отходами производства и потребления и на техническое обеспечение. 
      Закупки, запланированные на 2017 год,  на приобретение бумаги и канцелярских товаров планируется провести  в соответствии с план-графиком.
      Реализация мероприятий  осуществляется в плановом режиме. Бюджетные ассигнования будут использованы в полном объеме до конца 2017 года. </t>
        </r>
      </is>
    </oc>
    <nc r="L149" t="inlineStr">
      <is>
        <r>
          <rPr>
            <u/>
            <sz val="18"/>
            <color theme="1"/>
            <rFont val="Times New Roman"/>
            <family val="1"/>
            <charset val="204"/>
          </rPr>
          <t>УБУиО:</t>
        </r>
        <r>
          <rPr>
            <sz val="18"/>
            <color theme="1"/>
            <rFont val="Times New Roman"/>
            <family val="2"/>
            <charset val="204"/>
          </rPr>
          <t xml:space="preserve"> Бюджетные ассигнования запланированы на выплату заработной платы сотруднику в рамках реализации переданного государственного полномочия по обеспечению регулирования деятельности по обращению с отходами производства и потребления и на техническое обеспечение. 
      Закупки, запланированные на 2017 год,  на приобретение бумаги и канцелярских товаров планируется провести  в соответствии с план-графиком.
      Реализация мероприятий  осуществляется в плановом режиме. Бюджетные ассигнования будут использованы в полном объеме до конца 2017 года. </t>
        </r>
      </is>
    </nc>
  </rcc>
</revisions>
</file>

<file path=xl/revisions/revisionLog110.xml><?xml version="1.0" encoding="utf-8"?>
<revisions xmlns="http://schemas.openxmlformats.org/spreadsheetml/2006/main" xmlns:r="http://schemas.openxmlformats.org/officeDocument/2006/relationships">
  <rcc rId="85" sId="1">
    <oc r="L162" t="inlineStr">
      <is>
        <t xml:space="preserve">ДГХ:  Зключено соглашение с   Департаментом дорожного хозяйства и транспорта ХМАО - Югры  от 29.03.2017 № 13 о предоставлении в 2017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Планируется выполнить ремонт дорог общей площадью 196,172 тыс.кв.м. </t>
      </is>
    </oc>
    <nc r="L162" t="inlineStr">
      <is>
        <t xml:space="preserve">ДГХ:  Зключено соглашение с   Департаментом дорожного хозяйства и транспорта ХМАО - Югры  от 29.03.2017 № 13 о предоставлении в 2017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Планируется выполнить ремонт дорог общей площадью 196,172 тыс.кв.м. По итогам размещения муниципального заказа на ремонт автомобильных дорог аукцион признан несостоявшимся, т.к. не было подано ни одной заявки. Повторное размещение планируется в мае 2017 года  - 463 203,41743 тыс.руб. Работы запланированы на 3 квартал 2017. </t>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numFmtId="4">
    <oc r="D139">
      <v>25076.799999999999</v>
    </oc>
    <nc r="D139">
      <v>25451.8</v>
    </nc>
  </rcc>
  <rcc rId="36" sId="1" numFmtId="4">
    <oc r="E139">
      <v>4334.45</v>
    </oc>
    <nc r="E139">
      <v>6209.25</v>
    </nc>
  </rcc>
  <rcc rId="37" sId="1" numFmtId="4">
    <oc r="G139">
      <v>3193.78</v>
    </oc>
    <nc r="G139">
      <v>5877.67</v>
    </nc>
  </rcc>
  <rfmt sheetId="1" sqref="I139:I140">
    <dxf>
      <fill>
        <patternFill patternType="solid">
          <bgColor rgb="FFFFFF00"/>
        </patternFill>
      </fill>
    </dxf>
  </rfmt>
  <rcc rId="38" sId="1" numFmtId="4">
    <oc r="J139">
      <v>25076.799999999999</v>
    </oc>
    <nc r="J139">
      <v>25451.8</v>
    </nc>
  </rcc>
  <rcc rId="39" sId="1" numFmtId="4">
    <oc r="E140">
      <f>852.4</f>
    </oc>
    <nc r="E140">
      <v>1262.5</v>
    </nc>
  </rcc>
  <rcc rId="40" sId="1" numFmtId="4">
    <oc r="E141">
      <f>3271.12-E140</f>
    </oc>
    <nc r="E141">
      <v>3459.92</v>
    </nc>
  </rcc>
</revisions>
</file>

<file path=xl/revisions/revisionLog112.xml><?xml version="1.0" encoding="utf-8"?>
<revisions xmlns="http://schemas.openxmlformats.org/spreadsheetml/2006/main" xmlns:r="http://schemas.openxmlformats.org/officeDocument/2006/relationships">
  <rcc rId="168" sId="1">
    <oc r="J32">
      <f>197588.8+109585.98+57313.1+586.9+2180.57</f>
    </oc>
    <nc r="J32">
      <f>197588.8+109585.98+57313.1+586.9+2180.57+4624.8</f>
    </nc>
  </rcc>
</revisions>
</file>

<file path=xl/revisions/revisionLog12.xml><?xml version="1.0" encoding="utf-8"?>
<revisions xmlns="http://schemas.openxmlformats.org/spreadsheetml/2006/main" xmlns:r="http://schemas.openxmlformats.org/officeDocument/2006/relationships">
  <rcc rId="81" sId="1">
    <o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Размещение заявки на проведение аукциона по приобретению жилых помещений на выделенные дополнительно средства окружного бюджета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Размещение заявки на проведение аукциона по приобретению жилых помещений на выделенные дополнительно средства окружного бюджета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nc>
  </rcc>
  <rcv guid="{649E5CE3-4976-49D9-83DA-4E57FFC714BF}" action="delete"/>
  <rdn rId="0" localSheetId="1" customView="1" name="Z_649E5CE3_4976_49D9_83DA_4E57FFC714BF_.wvu.PrintArea" hidden="1" oldHidden="1">
    <formula>'на 01.05.2017'!$A$1:$L$185</formula>
    <oldFormula>'на 01.05.2017'!$A$1:$L$185</oldFormula>
  </rdn>
  <rdn rId="0" localSheetId="1" customView="1" name="Z_649E5CE3_4976_49D9_83DA_4E57FFC714BF_.wvu.PrintTitles" hidden="1" oldHidden="1">
    <formula>'на 01.05.2017'!$5:$8</formula>
    <oldFormula>'на 01.05.2017'!$5:$8</oldFormula>
  </rdn>
  <rdn rId="0" localSheetId="1" customView="1" name="Z_649E5CE3_4976_49D9_83DA_4E57FFC714BF_.wvu.FilterData" hidden="1" oldHidden="1">
    <formula>'на 01.05.2017'!$A$7:$L$386</formula>
    <oldFormula>'на 01.05.2017'!$A$7:$L$386</oldFormula>
  </rdn>
  <rcv guid="{649E5CE3-4976-49D9-83DA-4E57FFC714BF}" action="add"/>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1">
    <oc r="J25">
      <f>8775607.9+260</f>
    </oc>
    <nc r="J25">
      <f>8775607.9+260+28096.4</f>
    </nc>
  </rcc>
  <rcc rId="42" sId="1">
    <oc r="L117" t="inlineStr">
      <is>
        <t xml:space="preserve">Средства предусмотрены:
 -  на выплату 1 субсидии на приобретение жилого помещения для участника программы. Оплата будет произведена по мере подготовки  управлением учета и распределения жилья Постановлений о предоставлении субсидий на приобретение жилого помещения в собственность;
 - на приобретение 3 жилых помещений. Заявка на проведение аукциона по приобретению жилых помещений для участников программы,  размещена в апреле 2017 года (3кв., 46м2)  Подведение итогов аукционов состоится 10.05.2017          </t>
      </is>
    </oc>
    <nc r="L117" t="inlineStr">
      <is>
        <t xml:space="preserve">Средства предусмотрены:
 -  на выплату 1 субсидии на приобретение жилого помещения для участника программы. Оплата будет произведена по мере подготовки  управлением учета и распределения жилья Постановлений о предоставлении субсидий на приобретение жилого помещения в собственность;
 - на приобретение 3 жилых помещений. Заявка на проведение аукциона по приобретению жилых помещений для участников программы,  размещена в апреле 2017 года (3кв., 46м2)  Подведение итогов аукциона состоится 10.05.2017          </t>
      </is>
    </nc>
  </rcc>
  <rcc rId="43" sId="1">
    <oc r="L87" t="inlineStr">
      <is>
        <t xml:space="preserve"> Извещение о проведении конкурса с ограниченным участием на выполнение работ по строительству объекта опубликовано - 28.04.2017 г.  Подведение итогов конкурса состоится  02.06.2017г.
Ориентировочный срок заключения муниципального контракта  на выполнение работ по строительству объекта - июнь 2017 г.
Ориентировочный срок ввода - июль 2019 г.</t>
      </is>
    </oc>
    <nc r="L87" t="inlineStr">
      <is>
        <t xml:space="preserve"> Извещение о проведении конкурса с ограниченным участием на выполнение работ по строительству объекта опубликовано - 28.04.2017.  Подведение итогов конкурса состоится  02.06.2017.
Ориентировочный срок заключения муниципального контракта  на выполнение работ по строительству объекта - июнь 2017 года.
Ориентировочный срок ввода - июль 2019 года.</t>
      </is>
    </nc>
  </rcc>
  <rcc rId="44" sId="1">
    <oc r="E45">
      <v>32949.980000000003</v>
    </oc>
    <nc r="E45">
      <f>61523.41+559.14</f>
    </nc>
  </rcc>
  <rcv guid="{99950613-28E7-4EC2-B918-559A2757B0A9}" action="delete"/>
  <rdn rId="0" localSheetId="1" customView="1" name="Z_99950613_28E7_4EC2_B918_559A2757B0A9_.wvu.PrintArea" hidden="1" oldHidden="1">
    <formula>'на 01.05.2017'!$A$1:$L$184</formula>
    <oldFormula>'на 01.05.2017'!$A$1:$L$184</oldFormula>
  </rdn>
  <rdn rId="0" localSheetId="1" customView="1" name="Z_99950613_28E7_4EC2_B918_559A2757B0A9_.wvu.PrintTitles" hidden="1" oldHidden="1">
    <formula>'на 01.05.2017'!$5:$8</formula>
    <oldFormula>'на 01.05.2017'!$5:$8</oldFormula>
  </rdn>
  <rdn rId="0" localSheetId="1" customView="1" name="Z_99950613_28E7_4EC2_B918_559A2757B0A9_.wvu.FilterData" hidden="1" oldHidden="1">
    <formula>'на 01.05.2017'!$A$7:$L$386</formula>
    <oldFormula>'на 01.05.2017'!$A$7:$L$386</oldFormula>
  </rdn>
  <rcv guid="{99950613-28E7-4EC2-B918-559A2757B0A9}"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numFmtId="4">
    <oc r="C157">
      <v>128144.8</v>
    </oc>
    <nc r="C157">
      <v>155445.79999999999</v>
    </nc>
  </rcc>
  <rcc rId="49" sId="1" numFmtId="4">
    <oc r="E157">
      <v>24086</v>
    </oc>
    <nc r="E157">
      <v>42624.41</v>
    </nc>
  </rcc>
  <rcc rId="50" sId="1" numFmtId="4">
    <oc r="G157">
      <v>24086</v>
    </oc>
    <nc r="G157">
      <v>42616.43</v>
    </nc>
  </rcc>
  <rcc rId="51" sId="1" numFmtId="4">
    <oc r="C158">
      <f>12523.53-C159</f>
    </oc>
    <nc r="C158">
      <v>16167.33</v>
    </nc>
  </rcc>
  <rcc rId="52" sId="1" numFmtId="4">
    <oc r="D158">
      <v>12523.53</v>
    </oc>
    <nc r="D158">
      <v>16167.33</v>
    </nc>
  </rcc>
  <rcc rId="53" sId="1" numFmtId="4">
    <oc r="E158">
      <v>2321.5300000000002</v>
    </oc>
    <nc r="E158">
      <v>4313.3999999999996</v>
    </nc>
  </rcc>
  <rcc rId="54" sId="1" numFmtId="4">
    <oc r="G158">
      <v>2321.5300000000002</v>
    </oc>
    <nc r="G158">
      <v>4313.3999999999996</v>
    </nc>
  </rcc>
  <rcc rId="55" sId="1" numFmtId="4">
    <oc r="J158">
      <v>12523.53</v>
    </oc>
    <nc r="J158">
      <v>16167.33</v>
    </nc>
  </rcc>
  <rcc rId="56" sId="1" numFmtId="4">
    <oc r="E181">
      <v>5337.9</v>
    </oc>
    <nc r="E181">
      <v>9570.2000000000007</v>
    </nc>
  </rcc>
  <rcc rId="57" sId="1" numFmtId="4">
    <oc r="G181">
      <v>3490.82</v>
    </oc>
    <nc r="G181">
      <v>6929.63</v>
    </nc>
  </rcc>
  <rcc rId="58" sId="1" numFmtId="4">
    <oc r="G182">
      <v>2403.31</v>
    </oc>
    <nc r="G182">
      <v>2897.92</v>
    </nc>
  </rc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14.xml><?xml version="1.0" encoding="utf-8"?>
<revisions xmlns="http://schemas.openxmlformats.org/spreadsheetml/2006/main" xmlns:r="http://schemas.openxmlformats.org/officeDocument/2006/relationships">
  <rfmt sheetId="1" sqref="K57">
    <dxf>
      <fill>
        <patternFill>
          <bgColor rgb="FFFFFF00"/>
        </patternFill>
      </fill>
    </dxf>
  </rfmt>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numFmtId="4">
    <nc r="C38">
      <v>313.5</v>
    </nc>
  </rcc>
  <rcc rId="65" sId="1" numFmtId="4">
    <oc r="D38">
      <v>313.5</v>
    </oc>
    <nc r="D38">
      <v>1055</v>
    </nc>
  </rcc>
  <rcc rId="66" sId="1" numFmtId="4">
    <oc r="C39">
      <v>5051.3</v>
    </oc>
    <nc r="C39">
      <v>4737.8</v>
    </nc>
  </rcc>
  <rcc rId="67" sId="1">
    <oc r="C37">
      <f>C39+C40</f>
    </oc>
    <nc r="C37">
      <f>C39+C40+C38</f>
    </nc>
  </rcc>
  <rcc rId="68" sId="1">
    <oc r="D37">
      <f>D39+D40</f>
    </oc>
    <nc r="D37">
      <f>D39+D40+D38</f>
    </nc>
  </rcc>
  <rcc rId="69" sId="1" numFmtId="4">
    <oc r="G40">
      <v>12</v>
    </oc>
    <nc r="G40">
      <v>19.100000000000001</v>
    </nc>
  </rcc>
  <rcc rId="70" sId="1" numFmtId="4">
    <oc r="E39">
      <v>174.3</v>
    </oc>
    <nc r="E39">
      <v>674.3</v>
    </nc>
  </rcc>
  <rcc rId="71" sId="1" numFmtId="4">
    <oc r="G39">
      <v>0</v>
    </oc>
    <nc r="G39">
      <v>544.6</v>
    </nc>
  </rcc>
  <rcc rId="72" sId="1" numFmtId="4">
    <oc r="E40">
      <v>12</v>
    </oc>
    <nc r="E40">
      <f>G40</f>
    </nc>
  </rcc>
  <rcv guid="{0CCCFAED-79CE-4449-BC23-D60C794B65C2}" action="delete"/>
  <rdn rId="0" localSheetId="1" customView="1" name="Z_0CCCFAED_79CE_4449_BC23_D60C794B65C2_.wvu.PrintArea" hidden="1" oldHidden="1">
    <formula>'на 01.05.2017'!$A$1:$L$180</formula>
    <oldFormula>'на 01.05.2017'!$A$1:$L$180</oldFormula>
  </rdn>
  <rdn rId="0" localSheetId="1" customView="1" name="Z_0CCCFAED_79CE_4449_BC23_D60C794B65C2_.wvu.PrintTitles" hidden="1" oldHidden="1">
    <formula>'на 01.05.2017'!$5:$8</formula>
    <oldFormula>'на 01.05.2017'!$5:$8</oldFormula>
  </rdn>
  <rdn rId="0" localSheetId="1" customView="1" name="Z_0CCCFAED_79CE_4449_BC23_D60C794B65C2_.wvu.Rows" hidden="1" oldHidden="1">
    <formula>'на 01.05.2017'!$16:$16,'на 01.05.2017'!$18:$20,'на 01.05.2017'!$24:$24,'на 01.05.2017'!$27:$27,'на 01.05.2017'!$31:$31,'на 01.05.2017'!$34:$35,'на 01.05.2017'!$41:$42,'на 01.05.2017'!$44:$44,'на 01.05.2017'!$48:$48,'на 01.05.2017'!$50:$50,'на 01.05.2017'!$52:$54,'на 01.05.2017'!$56:$56,'на 01.05.2017'!$58:$60,'на 01.05.2017'!$67:$68,'на 01.05.2017'!$70:$70,'на 01.05.2017'!$73:$74,'на 01.05.2017'!$76:$76,'на 01.05.2017'!$79:$80,'на 01.05.2017'!$82:$82,'на 01.05.2017'!$85:$86,'на 01.05.2017'!$88:$88,'на 01.05.2017'!$91:$92,'на 01.05.2017'!$97:$98,'на 01.05.2017'!$103:$104,'на 01.05.2017'!$106:$106,'на 01.05.2017'!$108:$110,'на 01.05.2017'!$113:$116,'на 01.05.2017'!$120:$122,'на 01.05.2017'!$125:$128,'на 01.05.2017'!$131:$131,'на 01.05.2017'!$134:$134,'на 01.05.2017'!$138:$138,'на 01.05.2017'!$142:$142,'на 01.05.2017'!$144:$148,'на 01.05.2017'!$150:$150,'на 01.05.2017'!$152:$154,'на 01.05.2017'!$156:$156,'на 01.05.2017'!$159:$160,'на 01.05.2017'!$163:$163,'на 01.05.2017'!$166:$167,'на 01.05.2017'!$170:$170,'на 01.05.2017'!$173:$174</formula>
    <oldFormula>'на 01.05.2017'!$16:$16,'на 01.05.2017'!$18:$20,'на 01.05.2017'!$24:$24,'на 01.05.2017'!$27:$27,'на 01.05.2017'!$31:$31,'на 01.05.2017'!$34:$35,'на 01.05.2017'!$41:$42,'на 01.05.2017'!$44:$44,'на 01.05.2017'!$48:$48,'на 01.05.2017'!$50:$50,'на 01.05.2017'!$52:$54,'на 01.05.2017'!$56:$56,'на 01.05.2017'!$58:$60,'на 01.05.2017'!$67:$68,'на 01.05.2017'!$70:$70,'на 01.05.2017'!$73:$74,'на 01.05.2017'!$76:$76,'на 01.05.2017'!$79:$80,'на 01.05.2017'!$82:$82,'на 01.05.2017'!$85:$86,'на 01.05.2017'!$88:$88,'на 01.05.2017'!$91:$92,'на 01.05.2017'!$97:$98,'на 01.05.2017'!$103:$104,'на 01.05.2017'!$106:$106,'на 01.05.2017'!$108:$110,'на 01.05.2017'!$113:$116,'на 01.05.2017'!$120:$122,'на 01.05.2017'!$125:$128,'на 01.05.2017'!$131:$131,'на 01.05.2017'!$134:$134,'на 01.05.2017'!$138:$138,'на 01.05.2017'!$142:$142,'на 01.05.2017'!$144:$148,'на 01.05.2017'!$150:$150,'на 01.05.2017'!$152:$154,'на 01.05.2017'!$156:$156,'на 01.05.2017'!$159:$160,'на 01.05.2017'!$163:$163,'на 01.05.2017'!$166:$167,'на 01.05.2017'!$170:$170,'на 01.05.2017'!$173:$174</oldFormula>
  </rdn>
  <rdn rId="0" localSheetId="1" customView="1" name="Z_0CCCFAED_79CE_4449_BC23_D60C794B65C2_.wvu.Cols" hidden="1" oldHidden="1">
    <formula>'на 01.05.2017'!$K:$K</formula>
    <oldFormula>'на 01.05.2017'!$K:$K</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
    <dxf>
      <fill>
        <patternFill patternType="solid">
          <bgColor rgb="FF92D050"/>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oc r="B37" t="inlineStr">
      <is>
        <r>
          <t>Государственная программа "Развитие культуры и туризма в Ханты-Мансийском автономном округе - Югре на 2016-2020 годы"</t>
        </r>
        <r>
          <rPr>
            <sz val="20"/>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развитие отрасли культуры;
4. Иные межбюджетные трансферты  на реализацию мероприятий по развитию профессионального искусства; 
5. Иные межбюджетные трансферты на реализацию мероприятий по стимулированию культурного разнообразия.)</t>
        </r>
      </is>
    </oc>
    <nc r="B37" t="inlineStr">
      <is>
        <r>
          <t>Государственная программа "Развитие культуры и туризма в Ханты-Мансийском автономном округе - Югре на 2016-2020 годы"</t>
        </r>
        <r>
          <rPr>
            <sz val="20"/>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Иные межбюджетные трансферты  на реализацию мероприятий по развитию профессионального искусства; 
5. Иные межбюджетные трансферты на реализацию мероприятий по стимулированию культурного разнообразия.)</t>
        </r>
      </is>
    </nc>
  </rcc>
</revisions>
</file>

<file path=xl/revisions/revisionLog17.xml><?xml version="1.0" encoding="utf-8"?>
<revisions xmlns="http://schemas.openxmlformats.org/spreadsheetml/2006/main" xmlns:r="http://schemas.openxmlformats.org/officeDocument/2006/relationships">
  <rcc rId="61" sId="1" numFmtId="4">
    <oc r="C133">
      <v>33127.22</v>
    </oc>
    <nc r="C133">
      <v>33153.94</v>
    </nc>
  </rcc>
  <rcc rId="62" sId="1" numFmtId="4">
    <oc r="G133">
      <v>9</v>
    </oc>
    <nc r="G133">
      <v>20.45</v>
    </nc>
  </rcc>
  <rcc rId="63" sId="1" numFmtId="4">
    <oc r="G132">
      <v>0</v>
    </oc>
    <nc r="G132">
      <v>151.29</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8:J40">
    <dxf>
      <fill>
        <patternFill>
          <bgColor rgb="FFFF0000"/>
        </patternFill>
      </fill>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0">
    <dxf>
      <fill>
        <patternFill patternType="none">
          <bgColor auto="1"/>
        </patternFill>
      </fill>
    </dxf>
  </rfmt>
  <rfmt sheetId="1" sqref="J39">
    <dxf>
      <fill>
        <patternFill patternType="none">
          <bgColor auto="1"/>
        </patternFill>
      </fill>
    </dxf>
  </rfmt>
  <rcc rId="80" sId="1" numFmtId="4">
    <oc r="J38">
      <v>313.5</v>
    </oc>
    <nc r="J38">
      <f>D38</f>
    </nc>
  </rcc>
  <rfmt sheetId="1" sqref="J38">
    <dxf>
      <fill>
        <patternFill patternType="none">
          <bgColor auto="1"/>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L99" t="inlineStr">
      <is>
        <t xml:space="preserve">На 01.04.2017 участниками мероприятия числится 49 молодых семьей. В 2017 году социальную выплату на приобретение (строительство) жилья планируется предоставить 8 молодым семьям.                                                                                                       </t>
      </is>
    </oc>
    <nc r="L99" t="inlineStr">
      <is>
        <t xml:space="preserve">Заключено соглашение от 11.04.2017 о предоставлении субсидии в 2017 году на финансирование подпрограммы "Обеспечение жильем молодых семей" между Департаментом строительства ХМАО-Югры  и Администрацией города. На 01.05.2017 участниками мероприятия числится 50 молодых семьей. В 2017 году социальную выплату на приобретение (строительство) жилья планируется предоставить 7 молодым семьям.                                                                                                       </t>
      </is>
    </nc>
  </rcc>
  <rfmt sheetId="1" sqref="L111" start="0" length="0">
    <dxf>
      <font>
        <sz val="18"/>
        <color auto="1"/>
      </font>
    </dxf>
  </rfmt>
  <rcc rId="2" sId="1">
    <oc r="L111" t="inlineStr">
      <is>
        <t xml:space="preserve">На 01.04.2017 участниками мероприятия числится 469 человек. В 2017 году субсидию за счет средств федерального бюджета на приобретение (строительство) жилья планируется  предоставить 20 льготополучателям.                                                                                                                                                                                                                                                            </t>
      </is>
    </oc>
    <nc r="L111" t="inlineStr">
      <is>
        <r>
          <rPr>
            <sz val="18"/>
            <color rgb="FFFF0000"/>
            <rFont val="Times New Roman"/>
            <family val="1"/>
            <charset val="204"/>
          </rPr>
          <t xml:space="preserve">На 01.05.2017 участниками мероприятия числится </t>
        </r>
        <r>
          <rPr>
            <sz val="18"/>
            <rFont val="Times New Roman"/>
            <family val="1"/>
            <charset val="204"/>
          </rPr>
          <t xml:space="preserve">469 -4 </t>
        </r>
        <r>
          <rPr>
            <sz val="18"/>
            <color rgb="FFFF0000"/>
            <rFont val="Times New Roman"/>
            <family val="1"/>
            <charset val="204"/>
          </rPr>
          <t xml:space="preserve"> человек. В 2017 году субсидию за счет средств федерального бюджета на приобретение (строительство) жилья планируется  предоставить 11 льготополучателям.         </t>
        </r>
        <r>
          <rPr>
            <sz val="18"/>
            <rFont val="Times New Roman"/>
            <family val="2"/>
            <charset val="204"/>
          </rPr>
          <t xml:space="preserve">                                                                                                                                                                                                                                                   </t>
        </r>
      </is>
    </nc>
  </rcc>
  <rcc rId="3" sId="1">
    <oc r="L123" t="inlineStr">
      <is>
        <t xml:space="preserve">На 01.01.2017 участником мероприятия числится один военнослужащий, уволенный в запас. В 2017 году за счет средств федерального бюджета планируется улучшить жилищные условия данного участника. </t>
      </is>
    </oc>
    <nc r="L123" t="inlineStr">
      <is>
        <t xml:space="preserve">На 01.01.2017 участником мероприятия числится один военнослужащий, уволенный в запас. По состоянию на 01.05.2017 участнику подпрограммы выдано гарантийное письмо на право получения единовременной денежной выплаты в целях приобретения жилого помещения в собственность самостоятельно. </t>
      </is>
    </nc>
  </rcc>
  <rcc rId="4" sId="1">
    <oc r="L136" t="inlineStr">
      <is>
        <r>
          <rPr>
            <u/>
            <sz val="18"/>
            <rFont val="Times New Roman"/>
            <family val="2"/>
            <charset val="204"/>
          </rPr>
          <t>АГ:</t>
        </r>
        <r>
          <rPr>
            <sz val="18"/>
            <rFont val="Times New Roman"/>
            <family val="2"/>
            <charset val="204"/>
          </rPr>
          <t xml:space="preserve">  1. По состоянию на 01.04.2017 произведена выплата заработной платы за январь-февраль и первую половину марта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01.04.2017 произведена выплата заработной платы за январь-февраль и первую половину марта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sz val="18"/>
            <color rgb="FFFF0000"/>
            <rFont val="Times New Roman"/>
            <family val="2"/>
            <charset val="204"/>
          </rPr>
          <t xml:space="preserve">
</t>
        </r>
        <r>
          <rPr>
            <u/>
            <sz val="18"/>
            <color theme="1"/>
            <rFont val="Times New Roman"/>
            <family val="2"/>
            <charset val="204"/>
          </rPr>
          <t/>
        </r>
      </is>
    </nc>
  </rc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numFmtId="4">
    <oc r="G172">
      <v>685.33</v>
    </oc>
    <nc r="G172">
      <v>1066.6300000000001</v>
    </nc>
  </rcc>
  <rcc rId="90" sId="1" numFmtId="4">
    <oc r="G171">
      <v>13980.9</v>
    </oc>
    <nc r="G171">
      <v>21710.2</v>
    </nc>
  </rcc>
  <rcc rId="91" sId="1" numFmtId="4">
    <oc r="E171">
      <v>13980.9</v>
    </oc>
    <nc r="E171">
      <v>21710.2</v>
    </nc>
  </rcc>
  <rcc rId="92" sId="1">
    <oc r="L169" t="inlineStr">
      <is>
        <r>
          <rPr>
            <u/>
            <sz val="18"/>
            <rFont val="Times New Roman"/>
            <family val="2"/>
            <charset val="204"/>
          </rPr>
          <t>ДО, УБУиО(ДК):</t>
        </r>
        <r>
          <rPr>
            <sz val="18"/>
            <rFont val="Times New Roman"/>
            <family val="2"/>
            <charset val="204"/>
          </rPr>
          <t xml:space="preserve"> Реализация программы осуществляется в плановом режиме, освоение средств планируется до конца 2017 года:
Уровень средней заработной платы педагогических работников муниципальных организаций дополнительного образования детей в 2017 году не ниже уровня, достигнутого в 2016 году (60 551 руб.). 
</t>
        </r>
        <r>
          <rPr>
            <u/>
            <sz val="20"/>
            <color theme="1"/>
            <rFont val="Times New Roman"/>
            <family val="1"/>
            <charset val="204"/>
          </rPr>
          <t/>
        </r>
      </is>
    </oc>
    <nc r="L169" t="inlineStr">
      <is>
        <r>
          <rPr>
            <u/>
            <sz val="18"/>
            <rFont val="Times New Roman"/>
            <family val="2"/>
            <charset val="204"/>
          </rPr>
          <t>ДО, УБУиО(ДК):</t>
        </r>
        <r>
          <rPr>
            <sz val="18"/>
            <rFont val="Times New Roman"/>
            <family val="2"/>
            <charset val="204"/>
          </rPr>
          <t xml:space="preserve"> Реализация программы осуществляется в плановом режиме, освоение средств планируется до конца 2017 года:
Уровень средней заработной платы педагогических работников муниципальных организаций дополнительного образования детей в 2017 году не ниже уровня, достигнутого в 2016 году (62 960 руб.). 
</t>
        </r>
        <r>
          <rPr>
            <u/>
            <sz val="20"/>
            <color theme="1"/>
            <rFont val="Times New Roman"/>
            <family val="1"/>
            <charset val="204"/>
          </rPr>
          <t/>
        </r>
      </is>
    </nc>
  </rcc>
  <rfmt sheetId="1" sqref="A169">
    <dxf>
      <fill>
        <patternFill patternType="solid">
          <bgColor rgb="FF92D050"/>
        </patternFill>
      </fill>
    </dxf>
  </rfmt>
  <rcc rId="93" sId="1">
    <oc r="J37">
      <f>J39+J40</f>
    </oc>
    <nc r="J37">
      <f>J39+J40+J38</f>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CCCFAED_79CE_4449_BC23_D60C794B65C2_.wvu.Rows" hidden="1" oldHidden="1">
    <oldFormula>'на 01.05.2017'!$16:$16,'на 01.05.2017'!$18:$20,'на 01.05.2017'!$24:$24,'на 01.05.2017'!$27:$27,'на 01.05.2017'!$31:$31,'на 01.05.2017'!$34:$35,'на 01.05.2017'!$41:$42,'на 01.05.2017'!$44:$44,'на 01.05.2017'!$48:$48,'на 01.05.2017'!$50:$50,'на 01.05.2017'!$52:$54,'на 01.05.2017'!$56:$56,'на 01.05.2017'!$58:$60,'на 01.05.2017'!$67:$68,'на 01.05.2017'!$70:$70,'на 01.05.2017'!$73:$74,'на 01.05.2017'!$76:$76,'на 01.05.2017'!$79:$80,'на 01.05.2017'!$82:$82,'на 01.05.2017'!$85:$86,'на 01.05.2017'!$88:$88,'на 01.05.2017'!$91:$92,'на 01.05.2017'!$97:$98,'на 01.05.2017'!$103:$104,'на 01.05.2017'!$106:$106,'на 01.05.2017'!$108:$110,'на 01.05.2017'!$113:$116,'на 01.05.2017'!$120:$122,'на 01.05.2017'!$125:$128,'на 01.05.2017'!$131:$131,'на 01.05.2017'!$134:$134,'на 01.05.2017'!$138:$138,'на 01.05.2017'!$142:$142,'на 01.05.2017'!$144:$148,'на 01.05.2017'!$150:$150,'на 01.05.2017'!$152:$154,'на 01.05.2017'!$156:$156,'на 01.05.2017'!$159:$160,'на 01.05.2017'!$163:$163,'на 01.05.2017'!$166:$167,'на 01.05.2017'!$170:$170,'на 01.05.2017'!$173:$174</oldFormula>
  </rdn>
  <rcv guid="{0CCCFAED-79CE-4449-BC23-D60C794B65C2}" action="delete"/>
  <rdn rId="0" localSheetId="1" customView="1" name="Z_0CCCFAED_79CE_4449_BC23_D60C794B65C2_.wvu.PrintArea" hidden="1" oldHidden="1">
    <formula>'на 01.05.2017'!$A$1:$L$180</formula>
    <oldFormula>'на 01.05.2017'!$A$1:$L$180</oldFormula>
  </rdn>
  <rdn rId="0" localSheetId="1" customView="1" name="Z_0CCCFAED_79CE_4449_BC23_D60C794B65C2_.wvu.PrintTitles" hidden="1" oldHidden="1">
    <formula>'на 01.05.2017'!$5:$8</formula>
    <oldFormula>'на 01.05.2017'!$5:$8</oldFormula>
  </rdn>
  <rdn rId="0" localSheetId="1" customView="1" name="Z_0CCCFAED_79CE_4449_BC23_D60C794B65C2_.wvu.Cols" hidden="1" oldHidden="1">
    <formula>'на 01.05.2017'!$K:$K</formula>
    <oldFormula>'на 01.05.2017'!$K:$K</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 sId="1">
    <oc r="L55" t="inlineStr">
      <is>
        <r>
          <rPr>
            <u/>
            <sz val="18"/>
            <rFont val="Times New Roman"/>
            <family val="2"/>
            <charset val="204"/>
          </rPr>
          <t>АГ:</t>
        </r>
        <r>
          <rPr>
            <sz val="18"/>
            <rFont val="Times New Roman"/>
            <family val="2"/>
            <charset val="204"/>
          </rPr>
          <t xml:space="preserve">
Планируется реализация мероприятий в рамках предоставления субсидий на содержание маточного поголовья животных (личные подсобные хозяйства), на вылов и реализацию пищевой рыбы (в том числе искусственно выращенной), пищевой рыбной продукции.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is>
    </oc>
    <nc r="L55" t="inlineStr">
      <is>
        <r>
          <rPr>
            <u/>
            <sz val="18"/>
            <rFont val="Times New Roman"/>
            <family val="2"/>
            <charset val="204"/>
          </rPr>
          <t>АГ:</t>
        </r>
        <r>
          <rPr>
            <sz val="18"/>
            <rFont val="Times New Roman"/>
            <family val="2"/>
            <charset val="204"/>
          </rPr>
          <t xml:space="preserve">
Планируется реализация мероприятий на содержание маточного поголовья животных (личные подсобные хозяйства), на вылов и реализацию рыбы (в том числе искусственно выращенной).                                                                                                                                                                                                                                                                                                                                        
</t>
        </r>
        <r>
          <rPr>
            <u/>
            <sz val="18"/>
            <rFont val="Times New Roman"/>
            <family val="2"/>
            <charset val="204"/>
          </rPr>
          <t>ДГХ:</t>
        </r>
        <r>
          <rPr>
            <sz val="18"/>
            <rFont val="Times New Roman"/>
            <family val="2"/>
            <charset val="204"/>
          </rPr>
          <t xml:space="preserve"> 
В 2017 году планируется утилизировать 1 800 безнадзорных животных.
</t>
        </r>
        <r>
          <rPr>
            <u/>
            <sz val="18"/>
            <rFont val="Times New Roman"/>
            <family val="1"/>
            <charset val="204"/>
          </rPr>
          <t>УБУиО</t>
        </r>
        <r>
          <rPr>
            <sz val="18"/>
            <rFont val="Times New Roman"/>
            <family val="2"/>
            <charset val="204"/>
          </rPr>
          <t xml:space="preserve">: </t>
        </r>
        <r>
          <rPr>
            <sz val="18"/>
            <color theme="1"/>
            <rFont val="Times New Roman"/>
            <family val="1"/>
            <charset val="204"/>
          </rPr>
          <t xml:space="preserve">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t>
        </r>
        <r>
          <rPr>
            <sz val="18"/>
            <rFont val="Times New Roman"/>
            <family val="2"/>
            <charset val="204"/>
          </rPr>
          <t xml:space="preserve">Реализация мероприятий  осуществляется в плановом режиме. Бюджетные ассигнования будут использованы в полном объеме до конца 2017 года. 
</t>
        </r>
        <r>
          <rPr>
            <u/>
            <sz val="18"/>
            <rFont val="Times New Roman"/>
            <family val="2"/>
            <charset val="204"/>
          </rPr>
          <t/>
        </r>
      </is>
    </nc>
  </rcc>
  <rdn rId="0" localSheetId="1" customView="1" name="Z_CA384592_0CFD_4322_A4EB_34EC04693944_.wvu.Rows" hidden="1" oldHidden="1">
    <oldFormula>'на 01.05.2017'!$16:$16,'на 01.05.2017'!$18:$20,'на 01.05.2017'!$24:$24,'на 01.05.2017'!$27:$28,'на 01.05.2017'!$31:$31,'на 01.05.2017'!$34:$35,'на 01.05.2017'!#REF!,'на 01.05.2017'!$41:$42,'на 01.05.2017'!$44:$44,'на 01.05.2017'!$48:$48,'на 01.05.2017'!$50:$50,'на 01.05.2017'!$52:$54,'на 01.05.2017'!$56:$56,'на 01.05.2017'!$58:$60,'на 01.05.2017'!#REF!,'на 01.05.2017'!$67:$68,'на 01.05.2017'!$70:$70,'на 01.05.2017'!$73:$74,'на 01.05.2017'!$76:$76,'на 01.05.2017'!$79:$80,'на 01.05.2017'!$88:$88,'на 01.05.2017'!$91:$92,'на 01.05.2017'!$97:$98,'на 01.05.2017'!$103:$104,'на 01.05.2017'!$106:$106,'на 01.05.2017'!$108:$110,'на 01.05.2017'!$113:$116,'на 01.05.2017'!$120:$122,'на 01.05.2017'!$125:$128,'на 01.05.2017'!$131:$131,'на 01.05.2017'!$134:$134,'на 01.05.2017'!$138:$138,'на 01.05.2017'!$142:$142,'на 01.05.2017'!$144:$148,'на 01.05.2017'!$150:$150,'на 01.05.2017'!$152:$154,'на 01.05.2017'!$156:$156,'на 01.05.2017'!$159:$160,'на 01.05.2017'!$163:$163,'на 01.05.2017'!$166:$167,'на 01.05.2017'!$170:$170,'на 01.05.2017'!$173:$174,'на 01.05.2017'!$183:$184</oldFormula>
  </rdn>
  <rcv guid="{CA384592-0CFD-4322-A4EB-34EC04693944}" action="delete"/>
  <rdn rId="0" localSheetId="1" customView="1" name="Z_CA384592_0CFD_4322_A4EB_34EC04693944_.wvu.PrintArea" hidden="1" oldHidden="1">
    <formula>'на 01.05.2017'!$A$1:$L$182</formula>
    <oldFormula>'на 01.05.2017'!$A$1:$L$182</oldFormula>
  </rdn>
  <rdn rId="0" localSheetId="1" customView="1" name="Z_CA384592_0CFD_4322_A4EB_34EC04693944_.wvu.PrintTitles" hidden="1" oldHidden="1">
    <formula>'на 01.05.2017'!$5:$8</formula>
    <oldFormula>'на 01.05.2017'!$5:$8</oldFormula>
  </rdn>
  <rdn rId="0" localSheetId="1" customView="1" name="Z_CA384592_0CFD_4322_A4EB_34EC04693944_.wvu.FilterData" hidden="1" oldHidden="1">
    <formula>'на 01.05.2017'!$A$7:$L$386</formula>
    <oldFormula>'на 01.05.2017'!$A$7:$L$386</oldFormula>
  </rdn>
  <rcv guid="{CA384592-0CFD-4322-A4EB-34EC04693944}"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 sId="1">
    <oc r="J57">
      <f>997+2011.4+22.6</f>
    </oc>
    <nc r="J57">
      <f>997+2011.4</f>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 sId="1" numFmtId="4">
    <oc r="D51">
      <v>9053.9</v>
    </oc>
    <nc r="D51">
      <v>8481.2000000000007</v>
    </nc>
  </rcc>
  <rcc rId="106" sId="1" numFmtId="4">
    <oc r="E51">
      <v>1699</v>
    </oc>
    <nc r="E51">
      <v>2021.7</v>
    </nc>
  </rcc>
  <rcc rId="107" sId="1" numFmtId="4">
    <oc r="G51">
      <v>1246.6400000000001</v>
    </oc>
    <nc r="G51">
      <v>1909.61</v>
    </nc>
  </rcc>
  <rfmt sheetId="1" sqref="J51">
    <dxf>
      <fill>
        <patternFill patternType="solid">
          <bgColor rgb="FFFF0000"/>
        </patternFill>
      </fill>
    </dxf>
  </rfmt>
  <rfmt sheetId="1" sqref="J51">
    <dxf>
      <fill>
        <patternFill patternType="none">
          <bgColor auto="1"/>
        </patternFill>
      </fill>
    </dxf>
  </rfmt>
  <rcc rId="108" sId="1">
    <oc r="C46">
      <f>12927.61+666.44+6</f>
    </oc>
    <nc r="C46">
      <f>12927.61+666.45+6</f>
    </nc>
  </rcc>
  <rcc rId="109" sId="1">
    <oc r="C45">
      <f>5998+54+183432.7</f>
    </oc>
    <nc r="C45">
      <f>5894+183432.7</f>
    </nc>
  </rcc>
  <rcc rId="110" sId="1">
    <oc r="D46">
      <f>12927.61+672.45</f>
    </oc>
    <nc r="D46">
      <f>12927.61+666.45+6</f>
    </nc>
  </rcc>
  <rcc rId="111" sId="1">
    <oc r="D45">
      <f>5998+245624.7-104</f>
    </oc>
    <nc r="D45">
      <f>5894+245624.7</f>
    </nc>
  </rcc>
  <rcc rId="112" sId="1" numFmtId="4">
    <oc r="E46">
      <v>3238.07</v>
    </oc>
    <nc r="E46">
      <f>3238.07+106.33</f>
    </nc>
  </rcc>
  <rcc rId="113" sId="1" numFmtId="4">
    <oc r="G46">
      <v>3238.07</v>
    </oc>
    <nc r="G46">
      <f>3238.07+106.33</f>
    </nc>
  </rcc>
  <rcc rId="114" sId="1" numFmtId="4">
    <oc r="G45">
      <v>61523.41</v>
    </oc>
    <nc r="G45">
      <f>61523.41+559.15</f>
    </nc>
  </rcc>
  <rcc rId="115" sId="1">
    <oc r="J46">
      <f>12927.61+672.45</f>
    </oc>
    <nc r="J46">
      <f>12927.61+666.48+6</f>
    </nc>
  </rcc>
  <rcc rId="116" sId="1">
    <oc r="J45">
      <f>245624.7+5998-104</f>
    </oc>
    <nc r="J45">
      <f>245624.7+5894</f>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
    <dxf>
      <fill>
        <patternFill patternType="none">
          <bgColor auto="1"/>
        </patternFill>
      </fill>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oc r="L111" t="inlineStr">
      <is>
        <r>
          <rPr>
            <sz val="18"/>
            <color rgb="FFFF0000"/>
            <rFont val="Times New Roman"/>
            <family val="1"/>
            <charset val="204"/>
          </rPr>
          <t xml:space="preserve">На 01.05.2017 участниками мероприятия числится </t>
        </r>
        <r>
          <rPr>
            <sz val="18"/>
            <rFont val="Times New Roman"/>
            <family val="1"/>
            <charset val="204"/>
          </rPr>
          <t xml:space="preserve">469 -4 </t>
        </r>
        <r>
          <rPr>
            <sz val="18"/>
            <color rgb="FFFF0000"/>
            <rFont val="Times New Roman"/>
            <family val="1"/>
            <charset val="204"/>
          </rPr>
          <t xml:space="preserve"> человек. В 2017 году субсидию за счет средств федерального бюджета на приобретение (строительство) жилья планируется  предоставить 11 льготополучателям.         </t>
        </r>
        <r>
          <rPr>
            <sz val="18"/>
            <rFont val="Times New Roman"/>
            <family val="2"/>
            <charset val="204"/>
          </rPr>
          <t xml:space="preserve">                                                                                                                                                                                                                                                   </t>
        </r>
      </is>
    </oc>
    <nc r="L111" t="inlineStr">
      <is>
        <r>
          <t xml:space="preserve">На 01.05.2017 участниками мероприятия числится 465  человек. В 2017 году субсидию за счет средств федерального бюджета на приобретение (строительство) жилья планируется  предоставить 11 льготополучателям.       </t>
        </r>
        <r>
          <rPr>
            <sz val="18"/>
            <color rgb="FFFF0000"/>
            <rFont val="Times New Roman"/>
            <family val="1"/>
            <charset val="204"/>
          </rPr>
          <t xml:space="preserve">  </t>
        </r>
        <r>
          <rPr>
            <sz val="18"/>
            <rFont val="Times New Roman"/>
            <family val="2"/>
            <charset val="204"/>
          </rPr>
          <t xml:space="preserve">                                                                                                                                                                                                                                                   </t>
        </r>
      </is>
    </nc>
  </rc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CFAED-79CE-4449-BC23-D60C794B65C2}" action="delete"/>
  <rdn rId="0" localSheetId="1" customView="1" name="Z_0CCCFAED_79CE_4449_BC23_D60C794B65C2_.wvu.PrintArea" hidden="1" oldHidden="1">
    <formula>'на 01.05.2017'!$A$1:$L$180</formula>
    <oldFormula>'на 01.05.2017'!$A$1:$L$180</oldFormula>
  </rdn>
  <rdn rId="0" localSheetId="1" customView="1" name="Z_0CCCFAED_79CE_4449_BC23_D60C794B65C2_.wvu.PrintTitles" hidden="1" oldHidden="1">
    <formula>'на 01.05.2017'!$5:$8</formula>
    <oldFormula>'на 01.05.2017'!$5:$8</oldFormula>
  </rdn>
  <rdn rId="0" localSheetId="1" customView="1" name="Z_0CCCFAED_79CE_4449_BC23_D60C794B65C2_.wvu.Cols" hidden="1" oldHidden="1">
    <formula>'на 01.05.2017'!$K:$K</formula>
    <oldFormula>'на 01.05.2017'!$K:$K</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CFAED-79CE-4449-BC23-D60C794B65C2}" action="delete"/>
  <rdn rId="0" localSheetId="1" customView="1" name="Z_0CCCFAED_79CE_4449_BC23_D60C794B65C2_.wvu.PrintArea" hidden="1" oldHidden="1">
    <formula>'на 01.05.2017'!$A$1:$L$180</formula>
    <oldFormula>'на 01.05.2017'!$A$1:$L$180</oldFormula>
  </rdn>
  <rdn rId="0" localSheetId="1" customView="1" name="Z_0CCCFAED_79CE_4449_BC23_D60C794B65C2_.wvu.PrintTitles" hidden="1" oldHidden="1">
    <formula>'на 01.05.2017'!$5:$8</formula>
    <oldFormula>'на 01.05.2017'!$5:$8</oldFormula>
  </rdn>
  <rdn rId="0" localSheetId="1" customView="1" name="Z_0CCCFAED_79CE_4449_BC23_D60C794B65C2_.wvu.Cols" hidden="1" oldHidden="1">
    <formula>'на 01.05.2017'!$K:$K</formula>
    <oldFormula>'на 01.05.2017'!$K:$K</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1">
    <oc r="L49" t="inlineStr">
      <is>
        <r>
          <rPr>
            <u/>
            <sz val="18"/>
            <rFont val="Times New Roman"/>
            <family val="1"/>
            <charset val="204"/>
          </rPr>
          <t>АГ:</t>
        </r>
        <r>
          <rPr>
            <sz val="18"/>
            <rFont val="Times New Roman"/>
            <family val="1"/>
            <charset val="204"/>
          </rPr>
          <t xml:space="preserve"> По состоянию на 01.04.2017 произведена выплата заработной платы за январь - февраль и первую половину марта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t>
        </r>
        <r>
          <rPr>
            <u/>
            <sz val="18"/>
            <rFont val="Times New Roman"/>
            <family val="1"/>
            <charset val="204"/>
          </rPr>
          <t/>
        </r>
      </is>
    </oc>
    <nc r="L49" t="inlineStr">
      <is>
        <r>
          <rPr>
            <u/>
            <sz val="18"/>
            <rFont val="Times New Roman"/>
            <family val="1"/>
            <charset val="204"/>
          </rPr>
          <t>АГ:</t>
        </r>
        <r>
          <rPr>
            <sz val="18"/>
            <rFont val="Times New Roman"/>
            <family val="1"/>
            <charset val="204"/>
          </rPr>
          <t xml:space="preserve">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полномочий в сфере трудовых отношений государственного управления охраной труда.
</t>
        </r>
        <r>
          <rPr>
            <u/>
            <sz val="18"/>
            <rFont val="Times New Roman"/>
            <family val="1"/>
            <charset val="204"/>
          </rPr>
          <t>ДО:</t>
        </r>
        <r>
          <rPr>
            <sz val="18"/>
            <rFont val="Times New Roman"/>
            <family val="1"/>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УБУиО (ДК): Реализация программы  осуществляется в плановом режиме (содействие трудоустройству не занятых инвалидов на оборудованные (оснащенные ) рабочие места).  Бюджетные ассигнования будут использованы в полном объеме до конца 2017 года.
</t>
        </r>
        <r>
          <rPr>
            <u/>
            <sz val="18"/>
            <rFont val="Times New Roman"/>
            <family val="1"/>
            <charset val="204"/>
          </rPr>
          <t/>
        </r>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 sId="1">
    <oc r="J33">
      <f>16490.35+586.9+2180.32</f>
    </oc>
    <nc r="J33">
      <f>16490.35+3213.23</f>
    </nc>
  </rcc>
  <rdn rId="0" localSheetId="1" customView="1" name="Z_0CCCFAED_79CE_4449_BC23_D60C794B65C2_.wvu.Cols" hidden="1" oldHidden="1">
    <oldFormula>'на 01.05.2017'!$K:$K</oldFormula>
  </rdn>
  <rcv guid="{0CCCFAED-79CE-4449-BC23-D60C794B65C2}" action="delete"/>
  <rdn rId="0" localSheetId="1" customView="1" name="Z_0CCCFAED_79CE_4449_BC23_D60C794B65C2_.wvu.PrintArea" hidden="1" oldHidden="1">
    <formula>'на 01.05.2017'!$A$1:$L$180</formula>
    <oldFormula>'на 01.05.2017'!$A$1:$L$180</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 sId="1">
    <oc r="J46">
      <f>12927.61+666.48+6</f>
    </oc>
    <nc r="J46">
      <f>12927.61+666.45+6</f>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 sId="1">
    <oc r="J33">
      <f>16490.35+3213.23</f>
    </oc>
    <nc r="J33">
      <f>16490.34+3213.23</f>
    </nc>
  </rcc>
  <rfmt sheetId="1" sqref="K33">
    <dxf>
      <fill>
        <patternFill patternType="none">
          <bgColor auto="1"/>
        </patternFill>
      </fill>
    </dxf>
  </rfmt>
  <rcv guid="{0CCCFAED-79CE-4449-BC23-D60C794B65C2}" action="delete"/>
  <rdn rId="0" localSheetId="1" customView="1" name="Z_0CCCFAED_79CE_4449_BC23_D60C794B65C2_.wvu.PrintArea" hidden="1" oldHidden="1">
    <formula>'на 01.05.2017'!$A$1:$L$180</formula>
    <oldFormula>'на 01.05.2017'!$A$1:$L$180</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 sId="1">
    <oc r="J51">
      <f>194.37+8148.1+218.07-412.44+833.11+72.69</f>
    </oc>
    <nc r="J51">
      <f>8148.1+260.43+72.7</f>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1">
    <oc r="J51">
      <f>8148.1+260.43+72.7</f>
    </oc>
    <nc r="J51">
      <f>8148.1+260.43+72.69</f>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9">
    <dxf>
      <fill>
        <patternFill patternType="none">
          <bgColor auto="1"/>
        </patternFill>
      </fill>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numFmtId="4">
    <oc r="D25">
      <v>8775867.9000000004</v>
    </oc>
    <nc r="D25">
      <v>8803964.3000000007</v>
    </nc>
  </rcc>
  <rcc rId="143" sId="1" numFmtId="4">
    <oc r="G26">
      <v>9221.66</v>
    </oc>
    <nc r="G26">
      <v>9396.31</v>
    </nc>
  </rcc>
  <rcv guid="{3EEA7E1A-5F2B-4408-A34C-1F0223B5B245}" action="delete"/>
  <rdn rId="0" localSheetId="1" customView="1" name="Z_3EEA7E1A_5F2B_4408_A34C_1F0223B5B245_.wvu.PrintArea" hidden="1" oldHidden="1">
    <formula>'на 01.05.2017'!$A$1:$L$185</formula>
    <oldFormula>'на 01.05.2017'!$A$1:$L$185</oldFormula>
  </rdn>
  <rdn rId="0" localSheetId="1" customView="1" name="Z_3EEA7E1A_5F2B_4408_A34C_1F0223B5B245_.wvu.PrintTitles" hidden="1" oldHidden="1">
    <formula>'на 01.05.2017'!$5:$8</formula>
    <oldFormula>'на 01.05.2017'!$5:$8</oldFormula>
  </rdn>
  <rdn rId="0" localSheetId="1" customView="1" name="Z_3EEA7E1A_5F2B_4408_A34C_1F0223B5B245_.wvu.FilterData" hidden="1" oldHidden="1">
    <formula>'на 01.05.2017'!$A$7:$L$386</formula>
    <oldFormula>'на 01.05.2017'!$A$7:$L$386</oldFormula>
  </rdn>
  <rcv guid="{3EEA7E1A-5F2B-4408-A34C-1F0223B5B245}"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 sId="1" numFmtId="4">
    <oc r="E25">
      <v>1621150.33</v>
    </oc>
    <nc r="E25">
      <v>2398578.27</v>
    </nc>
  </rcc>
  <rcc rId="148" sId="1" numFmtId="4">
    <oc r="G25">
      <v>1611805.01</v>
    </oc>
    <nc r="G25">
      <v>2376550.46</v>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1">
    <oc r="J25">
      <f>8775607.9+260+28096.4</f>
    </oc>
    <nc r="J25">
      <f>8775867.9+260+28096.4</f>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oc r="J25">
      <f>8775867.9+260+28096.4</f>
    </oc>
    <nc r="J25">
      <f>8775867.9+28096.4</f>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L136" t="inlineStr">
      <is>
        <r>
          <rPr>
            <u/>
            <sz val="18"/>
            <rFont val="Times New Roman"/>
            <family val="2"/>
            <charset val="204"/>
          </rPr>
          <t>АГ:</t>
        </r>
        <r>
          <rPr>
            <sz val="18"/>
            <rFont val="Times New Roman"/>
            <family val="2"/>
            <charset val="204"/>
          </rPr>
          <t xml:space="preserve">  1. По состоянию на 01.04.2017 произведена выплата заработной платы за январь-февраль и первую половину марта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sz val="18"/>
            <color rgb="FFFF0000"/>
            <rFont val="Times New Roman"/>
            <family val="2"/>
            <charset val="204"/>
          </rPr>
          <t xml:space="preserve">
</t>
        </r>
        <r>
          <rPr>
            <u/>
            <sz val="18"/>
            <color theme="1"/>
            <rFont val="Times New Roman"/>
            <family val="2"/>
            <charset val="204"/>
          </rPr>
          <t/>
        </r>
      </is>
    </nc>
  </rcc>
  <rcc rId="9" sId="1">
    <oc r="L29" t="inlineStr">
      <is>
        <r>
          <rPr>
            <u/>
            <sz val="18"/>
            <rFont val="Times New Roman"/>
            <family val="2"/>
            <charset val="204"/>
          </rPr>
          <t>УБУиО</t>
        </r>
        <r>
          <rPr>
            <sz val="18"/>
            <rFont val="Times New Roman"/>
            <family val="2"/>
            <charset val="204"/>
          </rPr>
          <t>: по состоянию на 01.04.2017 произведена выплата заработной платы за январь - февраль и первую половину марта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По дополнительно выделенным средствам окружного бюджета размещение заявки на проведение аукциона по приобретению жилых помещений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По дополнительно выделенным средствам окружного бюджета размещение заявки на проведение аукциона по приобретению жилых помещений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01.05.2017'!$A$1:$L$185</formula>
    <oldFormula>'на 01.05.2017'!$A$1:$L$185</oldFormula>
  </rdn>
  <rdn rId="0" localSheetId="1" customView="1" name="Z_3EEA7E1A_5F2B_4408_A34C_1F0223B5B245_.wvu.PrintTitles" hidden="1" oldHidden="1">
    <formula>'на 01.05.2017'!$5:$8</formula>
    <oldFormula>'на 01.05.2017'!$5:$8</oldFormula>
  </rdn>
  <rdn rId="0" localSheetId="1" customView="1" name="Z_3EEA7E1A_5F2B_4408_A34C_1F0223B5B245_.wvu.FilterData" hidden="1" oldHidden="1">
    <formula>'на 01.05.2017'!$A$7:$L$386</formula>
    <oldFormula>'на 01.05.2017'!$A$7:$L$386</oldFormula>
  </rdn>
  <rcv guid="{3EEA7E1A-5F2B-4408-A34C-1F0223B5B245}"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 sId="1">
    <oc r="J51">
      <f>8148.1+260.43+72.69</f>
    </oc>
    <nc r="J51">
      <f>8148.1+260.44+72.69</f>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1" numFmtId="4">
    <oc r="D51">
      <v>8481.2000000000007</v>
    </oc>
    <nc r="D51">
      <v>8481.23</v>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c r="J139">
      <v>25451.8</v>
    </oc>
    <nc r="J139">
      <f>375+16279.3+9172.5</f>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ДО:
</t>
        </r>
        <r>
          <rPr>
            <sz val="18"/>
            <color rgb="FFFF0000"/>
            <rFont val="Times New Roman"/>
            <family val="2"/>
            <charset val="204"/>
          </rPr>
          <t xml:space="preserve">
</t>
        </r>
        <r>
          <rPr>
            <u/>
            <sz val="18"/>
            <color theme="1"/>
            <rFont val="Times New Roman"/>
            <family val="2"/>
            <charset val="204"/>
          </rPr>
          <t/>
        </r>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ДО:
</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2"/>
            <charset val="204"/>
          </rPr>
          <t xml:space="preserve">
</t>
        </r>
        <r>
          <rPr>
            <sz val="18"/>
            <color rgb="FFFF0000"/>
            <rFont val="Times New Roman"/>
            <family val="2"/>
            <charset val="204"/>
          </rPr>
          <t xml:space="preserve">
</t>
        </r>
        <r>
          <rPr>
            <u/>
            <sz val="18"/>
            <color theme="1"/>
            <rFont val="Times New Roman"/>
            <family val="2"/>
            <charset val="204"/>
          </rPr>
          <t/>
        </r>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 sId="1">
    <oc r="J139">
      <f>375+16279.3+9172.5</f>
    </oc>
    <nc r="J139">
      <f>375+15904.3+9172.5</f>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2"/>
            <charset val="204"/>
          </rPr>
          <t xml:space="preserve">
</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Средства будут освоены в плановом порядке в 4 квартале 2017 года.</t>
        </r>
        <r>
          <rPr>
            <sz val="18"/>
            <rFont val="Times New Roman"/>
            <family val="2"/>
            <charset val="204"/>
          </rPr>
          <t xml:space="preserve">
</t>
        </r>
        <r>
          <rPr>
            <sz val="18"/>
            <color rgb="FFFF0000"/>
            <rFont val="Times New Roman"/>
            <family val="2"/>
            <charset val="204"/>
          </rPr>
          <t xml:space="preserve">
</t>
        </r>
        <r>
          <rPr>
            <u/>
            <sz val="18"/>
            <color theme="1"/>
            <rFont val="Times New Roman"/>
            <family val="2"/>
            <charset val="204"/>
          </rPr>
          <t/>
        </r>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Средства будут освоены в плановом порядке в 4 квартале 2017 года.</t>
        </r>
        <r>
          <rPr>
            <sz val="18"/>
            <rFont val="Times New Roman"/>
            <family val="2"/>
            <charset val="204"/>
          </rPr>
          <t xml:space="preserve">
</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 sId="1">
    <oc r="J32">
      <f>197588.8+110032.03+57313.1+586.9+2180.57</f>
    </oc>
    <nc r="J32">
      <f>197588.8+109585.98+57313.1+586.9+2180.57</f>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L149" t="inlineStr">
      <is>
        <r>
          <rPr>
            <u/>
            <sz val="18"/>
            <color theme="1"/>
            <rFont val="Times New Roman"/>
            <family val="1"/>
            <charset val="204"/>
          </rPr>
          <t>УБУиО:</t>
        </r>
        <r>
          <rPr>
            <sz val="18"/>
            <color theme="1"/>
            <rFont val="Times New Roman"/>
            <family val="2"/>
            <charset val="204"/>
          </rPr>
          <t xml:space="preserve"> Бюджетные ассигнования запланированы на выплату заработной платы сотрудникам в рамках реализации переданного государственного полномочия по обеспечению регулирования деятельности по обращению с отходами производства и потребления и на техническое обеспечение. Реализация мероприятий  осуществляется в плановом режиме. Бюджетные ассигнования будут использованы в полном объеме до конца 2017 года. </t>
        </r>
      </is>
    </oc>
    <nc r="L149" t="inlineStr">
      <is>
        <r>
          <rPr>
            <u/>
            <sz val="18"/>
            <color theme="1"/>
            <rFont val="Times New Roman"/>
            <family val="1"/>
            <charset val="204"/>
          </rPr>
          <t>УБУиО:</t>
        </r>
        <r>
          <rPr>
            <sz val="18"/>
            <color theme="1"/>
            <rFont val="Times New Roman"/>
            <family val="2"/>
            <charset val="204"/>
          </rPr>
          <t xml:space="preserve"> Бюджетные ассигнования запланированы на выплату заработной платы сотрудникам в рамках реализации переданного государственного полномочия по обеспечению регулирования деятельности по обращению с отходами производства и потребления и на техническое обеспечение. 
      Закупки, запланированные на 2017 год,  на приобретение бумаги и канцелярских товаров планируется провести  в соответствии с план-графиком.
      Реализация мероприятий  осуществляется в плановом режиме. Бюджетные ассигнования будут использованы в полном объеме до конца 2017 года. </t>
        </r>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1">
    <oc r="J32">
      <f>197588.8+109585.98+57313.1+586.9+2180.57</f>
    </oc>
    <nc r="J32">
      <f>197588.8+109585.98+ 3213.52+57313.1+586.9+2180.57+4624.8</f>
    </nc>
  </rcc>
  <rcv guid="{0CCCFAED-79CE-4449-BC23-D60C794B65C2}" action="delete"/>
  <rdn rId="0" localSheetId="1" customView="1" name="Z_0CCCFAED_79CE_4449_BC23_D60C794B65C2_.wvu.PrintArea" hidden="1" oldHidden="1">
    <formula>'на 01.05.2017'!$A$1:$L$180</formula>
    <oldFormula>'на 01.05.2017'!$A$1:$L$180</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 sId="1">
    <oc r="J32">
      <f>197588.8+109585.98+ 3213.52+57313.1+586.9+2180.57+4624.8</f>
    </oc>
    <nc r="J32">
      <f>197588.8+109585.98+57313.1+586.9+2180.57</f>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Cols" hidden="1" oldHidden="1">
    <formula>'на 01.05.2017'!$I:$I</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 sId="1">
    <oc r="J32">
      <f>197588.8+109585.98+57313.1+586.9+2180.57+4624.8</f>
    </oc>
    <nc r="J32">
      <f>197588.8+109585.98+57313.1+586.9+2180.57</f>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 sId="1">
    <oc r="J32">
      <f>197588.8+109585.98+57313.1+586.9+2180.57</f>
    </oc>
    <nc r="J32">
      <f>197588.8+109585.98+57313.1+821.66+2391.86</f>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CCCFAED-79CE-4449-BC23-D60C794B65C2}" action="delete"/>
  <rdn rId="0" localSheetId="1" customView="1" name="Z_0CCCFAED_79CE_4449_BC23_D60C794B65C2_.wvu.PrintArea" hidden="1" oldHidden="1">
    <formula>'на 01.05.2017'!$A$1:$L$180</formula>
    <oldFormula>'на 01.05.2017'!$A$1:$L$180</oldFormula>
  </rdn>
  <rdn rId="0" localSheetId="1" customView="1" name="Z_0CCCFAED_79CE_4449_BC23_D60C794B65C2_.wvu.PrintTitles" hidden="1" oldHidden="1">
    <formula>'на 01.05.2017'!$5:$8</formula>
    <oldFormula>'на 01.05.2017'!$5:$8</oldFormula>
  </rdn>
  <rdn rId="0" localSheetId="1" customView="1" name="Z_0CCCFAED_79CE_4449_BC23_D60C794B65C2_.wvu.FilterData" hidden="1" oldHidden="1">
    <formula>'на 01.05.2017'!$A$7:$L$386</formula>
    <oldFormula>'на 01.05.2017'!$A$7:$L$386</oldFormula>
  </rdn>
  <rcv guid="{0CCCFAED-79CE-4449-BC23-D60C794B65C2}"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01.05.2017'!$A$1:$L$184</formula>
    <oldFormula>'на 01.05.2017'!$A$1:$N$184</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01.05.2017'!$A$1:$L$184</formula>
    <oldFormula>'на 01.05.2017'!$A$1:$L$184</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на организацию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nc>
  </rcc>
  <rcv guid="{3EEA7E1A-5F2B-4408-A34C-1F0223B5B245}" action="delete"/>
  <rdn rId="0" localSheetId="1" customView="1" name="Z_3EEA7E1A_5F2B_4408_A34C_1F0223B5B245_.wvu.PrintArea" hidden="1" oldHidden="1">
    <formula>'на 01.05.2017'!$A$1:$L$185</formula>
    <oldFormula>'на 01.05.2017'!$A$1:$L$185</oldFormula>
  </rdn>
  <rdn rId="0" localSheetId="1" customView="1" name="Z_3EEA7E1A_5F2B_4408_A34C_1F0223B5B245_.wvu.PrintTitles" hidden="1" oldHidden="1">
    <formula>'на 01.05.2017'!$5:$8</formula>
    <oldFormula>'на 01.05.2017'!$5:$8</oldFormula>
  </rdn>
  <rdn rId="0" localSheetId="1" customView="1" name="Z_3EEA7E1A_5F2B_4408_A34C_1F0223B5B245_.wvu.FilterData" hidden="1" oldHidden="1">
    <formula>'на 01.05.2017'!$A$7:$L$386</formula>
    <oldFormula>'на 01.05.2017'!$A$7:$L$386</oldFormula>
  </rdn>
  <rcv guid="{3EEA7E1A-5F2B-4408-A34C-1F0223B5B245}"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 sId="1">
    <o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на организацию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oc>
    <nc r="L136" t="inlineStr">
      <is>
        <r>
          <rPr>
            <u/>
            <sz val="18"/>
            <rFont val="Times New Roman"/>
            <family val="2"/>
            <charset val="204"/>
          </rPr>
          <t>АГ:</t>
        </r>
        <r>
          <rPr>
            <sz val="18"/>
            <rFont val="Times New Roman"/>
            <family val="2"/>
            <charset val="204"/>
          </rPr>
          <t xml:space="preserve">  1. По состоянию на 01.05.2017 произведена выплата заработной платы за январь-март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2. Заключено соглашение от 15.02.2017  № АС-3с о предоставлении субсидии в 2017 году на мероприятия по профилактике правонарушений между Департаментом внутренней политики ХМАО-Югры  и Администрацией города. Приобретены удостоверения народных дружинников и вкладышы к удостоверению, заключен контракт на техническое обслуживание и  ремонт АПК "Безопасный город",  заключен договор на услуги почтовой связи, заключены договоры на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t>
        </r>
        <r>
          <rPr>
            <u/>
            <sz val="18"/>
            <rFont val="Times New Roman"/>
            <family val="1"/>
            <charset val="204"/>
          </rPr>
          <t>ДО:</t>
        </r>
        <r>
          <rPr>
            <sz val="18"/>
            <rFont val="Times New Roman"/>
            <family val="1"/>
            <charset val="204"/>
          </rPr>
          <t xml:space="preserve">  Реализация мероприятий по организации семинаров для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 осуществляется в плановом режиме. Бюджетные ассигнования будут использованы в полном объеме до конца 2017 года.</t>
        </r>
        <r>
          <rPr>
            <sz val="18"/>
            <color rgb="FFFF0000"/>
            <rFont val="Times New Roman"/>
            <family val="2"/>
            <charset val="204"/>
          </rPr>
          <t xml:space="preserve">
</t>
        </r>
        <r>
          <rPr>
            <u/>
            <sz val="18"/>
            <color theme="1"/>
            <rFont val="Times New Roman"/>
            <family val="2"/>
            <charset val="204"/>
          </rPr>
          <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oc r="L179" t="inlineStr">
      <is>
        <r>
          <rPr>
            <u/>
            <sz val="18"/>
            <rFont val="Times New Roman"/>
            <family val="2"/>
            <charset val="204"/>
          </rPr>
          <t>УБУиО:</t>
        </r>
        <r>
          <rPr>
            <sz val="18"/>
            <rFont val="Times New Roman"/>
            <family val="2"/>
            <charset val="204"/>
          </rPr>
          <t xml:space="preserve"> По состоянию на 01.04.2017 произведена выплата заработной платы за январь - февраль и первую половину марта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по государственной регистрации актов гражданского состояния.                            
</t>
        </r>
        <r>
          <rPr>
            <u/>
            <sz val="18"/>
            <rFont val="Times New Roman"/>
            <family val="1"/>
            <charset val="204"/>
          </rPr>
          <t xml:space="preserve">ДГХ: </t>
        </r>
        <r>
          <rPr>
            <sz val="18"/>
            <rFont val="Times New Roman"/>
            <family val="2"/>
            <charset val="204"/>
          </rPr>
          <t>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(оплата кредиторской задолженности 2016 года за коммунальные услуги, оплата расходов на содержание 1 объекта социальной сферы).</t>
        </r>
      </is>
    </oc>
    <nc r="L179" t="inlineStr">
      <is>
        <r>
          <rPr>
            <u/>
            <sz val="18"/>
            <rFont val="Times New Roman"/>
            <family val="2"/>
            <charset val="204"/>
          </rPr>
          <t>УБУиО:</t>
        </r>
        <r>
          <rPr>
            <sz val="18"/>
            <rFont val="Times New Roman"/>
            <family val="2"/>
            <charset val="204"/>
          </rPr>
          <t xml:space="preserve">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муниципальных контрактов  в рамках переданных государственных полномочий по государственной регистрации актов гражданского состояния.                            
</t>
        </r>
        <r>
          <rPr>
            <u/>
            <sz val="18"/>
            <rFont val="Times New Roman"/>
            <family val="1"/>
            <charset val="204"/>
          </rPr>
          <t xml:space="preserve">ДГХ: </t>
        </r>
        <r>
          <rPr>
            <sz val="18"/>
            <rFont val="Times New Roman"/>
            <family val="2"/>
            <charset val="204"/>
          </rPr>
          <t>Реализация мероприятия в рамках программы по содержанию объектов социальной сферы (ЗАГС) осуществляется в соответствии с условиями заключённых договоров (оплата кредиторской задолженности 2016 года за коммунальные услуги, оплата расходов на содержание 1 объекта социальной сферы).</t>
        </r>
      </is>
    </nc>
  </rcc>
  <rcc rId="12" sId="1">
    <oc r="L155" t="inlineStr">
      <is>
        <r>
          <rPr>
            <sz val="18"/>
            <color theme="1"/>
            <rFont val="Times New Roman"/>
            <family val="1"/>
            <charset val="204"/>
          </rPr>
          <t xml:space="preserve">По состоянию на 01.04.2017: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За счет средств местного бюджета заключены 4 муниципальных контракта и 4 договора на общую сумму 3 040,16 тыс. руб. Произведена оплата расходов за услуги связи, автотранспортные услуги, клининговые услуги,  приобретение оригинальных расходных материалов, бумаги, пломб и пломбируемых сумок для организации предоставления гос. и мун.услуг.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xml:space="preserve">ДГХ: </t>
        </r>
        <r>
          <rPr>
            <sz val="18"/>
            <rFont val="Times New Roman"/>
            <family val="2"/>
            <charset val="204"/>
          </rPr>
          <t>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t>
        </r>
      </is>
    </oc>
    <n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За счет средств местного бюджета заключены 4 муниципальных контракта и 4 договора на общую сумму 3 047,83 тыс. руб. Произведена оплата расходов за услуги связи, автотранспортные услуги, клининговые услуги,  приобретение оригинальных расходных материалов, бумаги, пломб и пломбируемых сумок для организации предоставления гос. и мун.услуг, услуги по предоставлению подключения и доступа к Технической системе для передачи Сообщений Заказчика посредством Технической системы Исполнителя, выполнение работ по заправке и восстановлению картриджей с заменой чипа к копировально-множительной технике, поставку пеналов для ключей, номерных пластиковых пломб и номерных пломб-наклеек.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xml:space="preserve">ДГХ: </t>
        </r>
        <r>
          <rPr>
            <sz val="18"/>
            <rFont val="Times New Roman"/>
            <family val="2"/>
            <charset val="204"/>
          </rPr>
          <t>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t>
        </r>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A0FDBA-BB07-4C19-8BBD-5E57EE395C09}" action="delete"/>
  <rdn rId="0" localSheetId="1" customView="1" name="Z_BEA0FDBA_BB07_4C19_8BBD_5E57EE395C09_.wvu.PrintArea" hidden="1" oldHidden="1">
    <formula>'на 01.05.2017'!$A$1:$L$184</formula>
    <oldFormula>'на 01.05.2017'!$A$1:$L$184</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 sId="1" numFmtId="4">
    <oc r="C159">
      <v>0</v>
    </oc>
    <nc r="C159">
      <v>4.93</v>
    </nc>
  </rcc>
  <rcc rId="195" sId="1" numFmtId="4">
    <oc r="C158">
      <v>16167.33</v>
    </oc>
    <nc r="C158">
      <f>16167.33-C159</f>
    </nc>
  </rcc>
  <rcc rId="196" sId="1" numFmtId="4">
    <oc r="D158">
      <v>16167.33</v>
    </oc>
    <nc r="D158">
      <f>16167.33-D159</f>
    </nc>
  </rcc>
  <rcc rId="197" sId="1" numFmtId="4">
    <oc r="J158">
      <v>16167.33</v>
    </oc>
    <nc r="J158">
      <f>16167.33-J159</f>
    </nc>
  </rcc>
  <rcc rId="198" sId="1">
    <o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За счет средств местного бюджета заключены 4 муниципальных контракта и 4 договора на общую сумму 3 047,83 тыс. руб. Произведена оплата расходов за услуги связи, автотранспортные услуги, клининговые услуги,  приобретение оригинальных расходных материалов, бумаги, пломб и пломбируемых сумок для организации предоставления гос. и мун.услуг, услуги по предоставлению подключения и доступа к Технической системе для передачи Сообщений Заказчика посредством Технической системы Исполнителя, выполнение работ по заправке и восстановлению картриджей с заменой чипа к копировально-множительной технике, поставку пеналов для ключей, номерных пластиковых пломб и номерных пломб-наклеек.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xml:space="preserve">ДГХ: </t>
        </r>
        <r>
          <rPr>
            <sz val="18"/>
            <rFont val="Times New Roman"/>
            <family val="2"/>
            <charset val="204"/>
          </rPr>
          <t>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t>
        </r>
      </is>
    </oc>
    <n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За счет средств местного бюджета произведена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Cols" hidden="1" oldHidden="1">
    <formula>'на 01.05.2017'!$I:$I</formula>
    <oldFormula>'на 01.05.2017'!$I:$I</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 sId="1">
    <o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За счет средств местного бюджета произведена оплата услуг по содержанию имущества и поставке материальных запасов  по факту оказания услуг, поставке товара в соответствии с условиями заключаемых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cv guid="{BEA0FDBA-BB07-4C19-8BBD-5E57EE395C09}" action="delete"/>
  <rdn rId="0" localSheetId="1" customView="1" name="Z_BEA0FDBA_BB07_4C19_8BBD_5E57EE395C09_.wvu.PrintArea" hidden="1" oldHidden="1">
    <formula>'на 01.05.2017'!$A$1:$L$184</formula>
    <oldFormula>'на 01.05.2017'!$A$1:$L$184</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oc r="L155" t="inlineStr">
      <is>
        <r>
          <rPr>
            <sz val="18"/>
            <color theme="1"/>
            <rFont val="Times New Roman"/>
            <family val="1"/>
            <charset val="204"/>
          </rPr>
          <t xml:space="preserve">По состоянию на 01.05.2017:
</t>
        </r>
        <r>
          <rPr>
            <u/>
            <sz val="18"/>
            <color theme="1"/>
            <rFont val="Times New Roman"/>
            <family val="1"/>
            <charset val="204"/>
          </rPr>
          <t>АГ:</t>
        </r>
        <r>
          <rPr>
            <sz val="18"/>
            <color theme="1"/>
            <rFont val="Times New Roman"/>
            <family val="1"/>
            <charset val="204"/>
          </rPr>
          <t xml:space="preserve"> 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Соглашения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 sId="1" xfDxf="1" dxf="1">
    <nc r="M152" t="inlineStr">
      <is>
        <t>Планируется заключить муниципальные контракты на приобретение оборудования, программного обеспечениия и текущий ремонт помещения.</t>
      </is>
    </nc>
    <ndxf>
      <font>
        <b/>
        <sz val="20"/>
      </font>
      <numFmt numFmtId="4" formatCode="#,##0.00"/>
      <alignment horizontal="left" vertical="center" wrapText="1" readingOrder="0"/>
    </ndxf>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 sId="1">
    <oc r="M152" t="inlineStr">
      <is>
        <t>Планируется заключить муниципальные контракты на приобретение оборудования, программного обеспечениия и текущий ремонт помещения.</t>
      </is>
    </oc>
    <nc r="M152"/>
  </rcc>
  <rcc rId="210"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 sId="1">
    <o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Размещение заявки на проведение аукциона по приобретению жилых помещений на выделенные дополнительно средства окружного бюджета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производится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Выполнены работы по проверке смет на сумму 14,0 тыс.руб.: - на ремонт жилого помещения, расположенного по адресу ул.Пушкина, дом 8, кв.72; - на ремонт жилого помещения, расположенного по адресу пр.Пролетарский, дом26, кв.4.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Размещение заявки на проведение аукциона по приобретению жилых помещений на выделенные дополнительно средства окружного бюджета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nc>
  </rcc>
  <rcv guid="{45DE1976-7F07-4EB4-8A9C-FB72D060BEFA}" action="delete"/>
  <rdn rId="0" localSheetId="1" customView="1" name="Z_45DE1976_7F07_4EB4_8A9C_FB72D060BEFA_.wvu.PrintArea" hidden="1" oldHidden="1">
    <formula>'на 01.05.2017'!$A$1:$L$180</formula>
    <oldFormula>'на 01.05.2017'!$A$1:$L$180</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 sId="1">
    <oc r="B136" t="inlineStr">
      <is>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
</t>
        </r>
        <r>
          <rPr>
            <sz val="20"/>
            <rFont val="Times New Roman"/>
            <family val="1"/>
            <charset val="204"/>
          </rPr>
          <t>(1. Субвенции на осуществление отдельных государственных полномочий по созданию административных комиссий;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t>
        </r>
      </is>
    </oc>
    <nc r="B136" t="inlineStr">
      <is>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
</t>
        </r>
        <r>
          <rPr>
            <sz val="20"/>
            <rFont val="Times New Roman"/>
            <family val="1"/>
            <charset val="204"/>
          </rPr>
          <t>(1. Субвенции на осуществление отдельных государственных полномочий по созданию административных комиссий;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r>
      </is>
    </nc>
  </rc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Cols" hidden="1" oldHidden="1">
    <formula>'на 01.05.2017'!$I:$I</formula>
    <oldFormula>'на 01.05.2017'!$I:$I</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cv guid="{BEA0FDBA-BB07-4C19-8BBD-5E57EE395C09}" action="delete"/>
  <rdn rId="0" localSheetId="1" customView="1" name="Z_BEA0FDBA_BB07_4C19_8BBD_5E57EE395C09_.wvu.PrintArea" hidden="1" oldHidden="1">
    <formula>'на 01.05.2017'!$A$1:$L$184</formula>
    <oldFormula>'на 01.05.2017'!$A$1:$L$184</oldFormula>
  </rdn>
  <rdn rId="0" localSheetId="1" customView="1" name="Z_BEA0FDBA_BB07_4C19_8BBD_5E57EE395C09_.wvu.PrintTitles" hidden="1" oldHidden="1">
    <formula>'на 01.05.2017'!$5:$8</formula>
    <oldFormula>'на 01.05.2017'!$5:$8</oldFormula>
  </rdn>
  <rdn rId="0" localSheetId="1" customView="1" name="Z_BEA0FDBA_BB07_4C19_8BBD_5E57EE395C09_.wvu.Cols" hidden="1" oldHidden="1">
    <formula>'на 01.05.2017'!$I:$I</formula>
    <oldFormula>'на 01.05.2017'!$I:$I</oldFormula>
  </rdn>
  <rdn rId="0" localSheetId="1" customView="1" name="Z_BEA0FDBA_BB07_4C19_8BBD_5E57EE395C09_.wvu.FilterData" hidden="1" oldHidden="1">
    <formula>'на 01.05.2017'!$A$7:$L$386</formula>
    <oldFormula>'на 01.05.2017'!$A$7:$L$386</oldFormula>
  </rdn>
  <rcv guid="{BEA0FDBA-BB07-4C19-8BBD-5E57EE395C09}"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o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По дополнительно выделенным средствам окружного бюджета размещение заявки на проведение аукциона по приобретению жилых помещений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29" t="inlineStr">
      <is>
        <r>
          <rPr>
            <u/>
            <sz val="18"/>
            <rFont val="Times New Roman"/>
            <family val="2"/>
            <charset val="204"/>
          </rPr>
          <t>УБУиО</t>
        </r>
        <r>
          <rPr>
            <sz val="18"/>
            <rFont val="Times New Roman"/>
            <family val="2"/>
            <charset val="204"/>
          </rPr>
          <t>: по состоянию на 01.05.2017 произведена выплата заработной платы за январь - март и первую половину апреля месяца 2017 года, оплата услуг по содержанию имущества, поставке основных средств и материальных запасов по факту оказания услуг, поставке товара в соответствии с условиями заключенных договоров, муниципальных контрактов,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
      Расходы на осуществление ежемесячных выплат</t>
        </r>
        <r>
          <rPr>
            <sz val="18"/>
            <color theme="1"/>
            <rFont val="Times New Roman"/>
            <family val="1"/>
            <charset val="204"/>
          </rPr>
          <t xml:space="preserve"> на содержание детей-сирот и детей, оставшихся без попечения родителей, лиц из числа детей сирот и детей, оставшихся без попечения родителей,</t>
        </r>
        <r>
          <rPr>
            <sz val="18"/>
            <rFont val="Times New Roman"/>
            <family val="2"/>
            <charset val="204"/>
          </rPr>
          <t xml:space="preserve"> вознаграждения приемным родителям производятся планомерно в течение всего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8"/>
            <rFont val="Times New Roman"/>
            <family val="2"/>
            <charset val="204"/>
          </rPr>
          <t>ДГХ:</t>
        </r>
        <r>
          <rPr>
            <sz val="18"/>
            <rFont val="Times New Roman"/>
            <family val="2"/>
            <charset val="204"/>
          </rPr>
          <t xml:space="preserve"> На 2017 год запланирован ремонт 7 квартир.
</t>
        </r>
        <r>
          <rPr>
            <u/>
            <sz val="18"/>
            <rFont val="Times New Roman"/>
            <family val="2"/>
            <charset val="204"/>
          </rPr>
          <t xml:space="preserve">ДАиГ: </t>
        </r>
        <r>
          <rPr>
            <sz val="18"/>
            <rFont val="Times New Roman"/>
            <family val="2"/>
            <charset val="204"/>
          </rPr>
          <t xml:space="preserve"> Состоялся аукцион на приобретение жилых помещений для участников программы (24 кв.)  Приобретены: 22 кв по 43,2 кв.м общей стоимостью 50 018,60 тыс.руб., 1 кв по 38 кв.м.- 1999,90 тыс.руб., 1 кв. по 38,7 кв.м - 2036,74 тыс.руб. Стадия заключения муниципальных контрактов. В результате проведенных торгов образовалась экономия в сумме 763,12 тыс.руб.                                                                                                                                                    Размещение заявки на проведение аукциона по приобретению жилых помещений на выделенные дополнительно средства окружного бюджета запланировано на май 2017г (9 квартир).</t>
        </r>
        <r>
          <rPr>
            <sz val="18"/>
            <color rgb="FFFF0000"/>
            <rFont val="Times New Roman"/>
            <family val="2"/>
            <charset val="204"/>
          </rPr>
          <t xml:space="preserve">
</t>
        </r>
        <r>
          <rPr>
            <u/>
            <sz val="18"/>
            <rFont val="Times New Roman"/>
            <family val="2"/>
            <charset val="204"/>
          </rPr>
          <t>ДО:</t>
        </r>
        <r>
          <rPr>
            <sz val="18"/>
            <rFont val="Times New Roman"/>
            <family val="2"/>
            <charset val="204"/>
          </rPr>
          <t>Реализация программы осуществляется в плановом режиме, освоение средств планируется до конца 2017 года:
Численность детей, получающих муниципальную услугу «Организация отдыха детей и молодежи» в оздоровительных лагерях с дневным пребыванием детей - 10 450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- 475 чел.
Количество приобретенных для детей в возрасте от 6 до 17 лет путёвок в организации, обеспечивающие отдых и оздоровление детей - 2 086 шт.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r>
          <rPr>
            <sz val="18"/>
            <color rgb="FFFF0000"/>
            <rFont val="Times New Roman"/>
            <family val="2"/>
            <charset val="204"/>
          </rPr>
          <t xml:space="preserve">
</t>
        </r>
        <r>
          <rPr>
            <sz val="18"/>
            <rFont val="Times New Roman"/>
            <family val="2"/>
            <charset val="204"/>
          </rPr>
          <t xml:space="preserve"> УБУиО (</t>
        </r>
        <r>
          <rPr>
            <u/>
            <sz val="18"/>
            <rFont val="Times New Roman"/>
            <family val="2"/>
            <charset val="204"/>
          </rPr>
          <t xml:space="preserve">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nc>
  </rcc>
  <rcc rId="14" sId="1">
    <oc r="L43" t="inlineStr">
      <is>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условий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В судебном порядке рассматривается вопрос о продлении срока выполнения работ по контракту до 15.08.2017 в рамках заключенного мирового соглашения от 17.03.2017 № А75-3075/2017 с целью завершения строительства объекта. 
Для исполнения обязательств по контракту необходимо 258 552,3 тыс.руб. </t>
        </r>
        <r>
          <rPr>
            <sz val="18"/>
            <color theme="1"/>
            <rFont val="Times New Roman"/>
            <family val="1"/>
            <charset val="204"/>
          </rPr>
          <t xml:space="preserve">Для завершения строительства объекта из бюджета автономного округа 31.03.2017 доведены дополнительные средства в размере 62 192 тыс. руб. Вопрос о выделении дополнительных ассигнований для обеспечения доли местного бюджета в размере  471,7 тыс. руб. будет рассмотрен на очередном заседании Думы города в апреле 2017 года. </t>
        </r>
        <r>
          <rPr>
            <sz val="18"/>
            <rFont val="Times New Roman"/>
            <family val="2"/>
            <charset val="204"/>
          </rPr>
          <t xml:space="preserve">
Готовность объекта - 70%  
В марте 2017г были приняты работы на сумму 30 077,29 тыс. руб., из них средства местного бюджета в размере 1 503,86 тыс. руб. оплачены. Средства окружного бюджета в размере 28 573,43 тыс. руб. будут оплачены в следующем отчетном периоде по факту поступления средств окружного бюджета.                                                                                    
</t>
        </r>
        <r>
          <rPr>
            <u/>
            <sz val="18"/>
            <rFont val="Times New Roman"/>
            <family val="2"/>
            <charset val="204"/>
          </rPr>
          <t xml:space="preserve">УБУиО (ДК):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oc>
    <nc r="L43" t="inlineStr">
      <is>
        <r>
          <rPr>
            <u/>
            <sz val="18"/>
            <rFont val="Times New Roman"/>
            <family val="2"/>
            <charset val="204"/>
          </rPr>
          <t>ДАиГ</t>
        </r>
        <r>
          <rPr>
            <sz val="18"/>
            <rFont val="Times New Roman"/>
            <family val="2"/>
            <charset val="204"/>
          </rPr>
          <t xml:space="preserve">
В рамках данной программы ведется строительство объекта "Спортивный комплекс с плавательным бассейном на 50м г.Сургут". Заключен муниципальный контракт № 37/2016 от 14.06.2016 на выполнение работ по завершению строительства объекта. Сумма по контракту 415 049,69 тыс.руб. Срок выполнения работ согласно условий контракта по 09.12.2016.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31.08.2017.  
Готовность объекта - 70%.
 Для исполнения обязательств по контракту необходимо 258 552,3 тыс.руб. Средства предусмотрены в бюджете города в полном объеме.  
Выполненные работы за апрель не были приняты, так как Подрядчик не предоставил обеспечение исполнения муниципального контракта (с учетом корректировки срока выполнения работ). Кроме того, необходимо внесение изменений в договор о банковском сопровождении и договор комплексного страхования строительных рисков, в части продления сроков действия.                                                                                                                                                                                 
</t>
        </r>
        <r>
          <rPr>
            <u/>
            <sz val="18"/>
            <rFont val="Times New Roman"/>
            <family val="2"/>
            <charset val="204"/>
          </rPr>
          <t xml:space="preserve">УБУиО (ДК): </t>
        </r>
        <r>
          <rPr>
            <sz val="18"/>
            <rFont val="Times New Roman"/>
            <family val="2"/>
            <charset val="204"/>
          </rPr>
          <t>Реализация программы  осуществляется в плановом режиме.  Бюджетные ассигнования будут использованы в полном объеме до конца 2017 года.</t>
        </r>
      </is>
    </nc>
  </rcc>
  <rcv guid="{99950613-28E7-4EC2-B918-559A2757B0A9}" action="delete"/>
  <rdn rId="0" localSheetId="1" customView="1" name="Z_99950613_28E7_4EC2_B918_559A2757B0A9_.wvu.PrintArea" hidden="1" oldHidden="1">
    <formula>'на 01.05.2017'!$A$1:$L$184</formula>
    <oldFormula>'на 01.05.2017'!$A$1:$L$184</oldFormula>
  </rdn>
  <rdn rId="0" localSheetId="1" customView="1" name="Z_99950613_28E7_4EC2_B918_559A2757B0A9_.wvu.PrintTitles" hidden="1" oldHidden="1">
    <formula>'на 01.05.2017'!$5:$8</formula>
    <oldFormula>'на 01.05.2017'!$5:$8</oldFormula>
  </rdn>
  <rdn rId="0" localSheetId="1" customView="1" name="Z_99950613_28E7_4EC2_B918_559A2757B0A9_.wvu.FilterData" hidden="1" oldHidden="1">
    <formula>'на 01.05.2017'!$A$7:$L$386</formula>
    <oldFormula>'на 01.05.2017'!$A$7:$L$386</oldFormula>
  </rdn>
  <rcv guid="{99950613-28E7-4EC2-B918-559A2757B0A9}"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 sId="1">
    <o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поставки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oc>
    <nc r="L155" t="inlineStr">
      <is>
        <r>
          <rPr>
            <sz val="18"/>
            <color theme="1"/>
            <rFont val="Times New Roman"/>
            <family val="1"/>
            <charset val="204"/>
          </rPr>
          <t xml:space="preserve">По состоянию на 01.05.2017:
 1. </t>
        </r>
        <r>
          <rPr>
            <u/>
            <sz val="18"/>
            <color theme="1"/>
            <rFont val="Times New Roman"/>
            <family val="1"/>
            <charset val="204"/>
          </rPr>
          <t>АГ:</t>
        </r>
        <r>
          <rPr>
            <sz val="18"/>
            <color theme="1"/>
            <rFont val="Times New Roman"/>
            <family val="1"/>
            <charset val="204"/>
          </rPr>
          <t xml:space="preserve">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2017 года.</t>
        </r>
        <r>
          <rPr>
            <sz val="18"/>
            <rFont val="Times New Roman"/>
            <family val="2"/>
            <charset val="204"/>
          </rPr>
          <t xml:space="preserve">
   2. </t>
        </r>
        <r>
          <rPr>
            <u/>
            <sz val="18"/>
            <rFont val="Times New Roman"/>
            <family val="1"/>
            <charset val="204"/>
          </rPr>
          <t>АГ:</t>
        </r>
        <r>
          <rPr>
            <sz val="18"/>
            <rFont val="Times New Roman"/>
            <family val="2"/>
            <charset val="204"/>
          </rPr>
          <t xml:space="preserve"> Заключено Соглашение о предоставлении из бюджета ХМАО-Югры субсидии на развитие многофункциональных центров предоставления государственных и муниципальных услуг от 13.02.2017 № 7. Планируется заключить муниципальные контракты на приобретение оборудования, программного обеспечениия и текущий ремонт помещения.
   </t>
        </r>
        <r>
          <rPr>
            <u/>
            <sz val="18"/>
            <rFont val="Times New Roman"/>
            <family val="1"/>
            <charset val="204"/>
          </rPr>
          <t>ДГХ:</t>
        </r>
        <r>
          <rPr>
            <sz val="18"/>
            <rFont val="Times New Roman"/>
            <family val="2"/>
            <charset val="204"/>
          </rPr>
          <t xml:space="preserve"> В 2017 году запланировано выполнить ремонт помещения МКУ "Многофункциональный центр предоставления государственных и муниципальных услуг города Сургута",  расположенного по адресу 30 лет Победы, 34а. Расходы запланированы на 3 квартал 2017.
    3.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u/>
            <sz val="18"/>
            <rFont val="Times New Roman"/>
            <family val="1"/>
            <charset val="204"/>
          </rPr>
          <t/>
        </r>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01.05.2017'!$A$1:$L$180</formula>
    <oldFormula>'на 01.05.2017'!$A$1:$L$180</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2">
    <dxf>
      <fill>
        <patternFill patternType="none">
          <bgColor auto="1"/>
        </patternFill>
      </fill>
    </dxf>
  </rfmt>
  <rcv guid="{45DE1976-7F07-4EB4-8A9C-FB72D060BEFA}" action="delete"/>
  <rdn rId="0" localSheetId="1" customView="1" name="Z_45DE1976_7F07_4EB4_8A9C_FB72D060BEFA_.wvu.PrintArea" hidden="1" oldHidden="1">
    <formula>'на 01.05.2017'!$A$1:$L$180</formula>
    <oldFormula>'на 01.05.2017'!$A$1:$L$180</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 sId="1">
    <oc r="L21" t="inlineStr">
      <is>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Количество образовательных учреждений, организовавших мероприятия по проведению процедур оценки качества образования - 23 ед.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 результатам которого  выданы замечания к заданию на проектирование. Замечания устранены, получено сводное заключение о проведении публичного технологического и ценового аудита крупного инвестиционного проекта от 22.02.2017. Задание на проектирование направлено для согласования  в департамент образования Администрации города Сургута. После согласования планируется проведение работы по утверждению задания на выполнение проектно-изыскательских работ в Департаменте строительства ХМАО-Югры.  После утверждения задания на проектирование планируется заключение муниципального контракта с единственным исполнителем на проведение проверки сметной стоимости проектно-изыскательских работ (ориентировочно в мае 2017 года), по окончании которой будет проведен конкурс на выполнение проектно-изыскательских работ.;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is>
    </oc>
    <nc r="L21" t="inlineStr">
      <is>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Количество образовательных учреждений, организовавших мероприятия по проведению процедур оценки качества образования - 23 ед.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 результатам которого  выданы замечания к заданию на проектирование. Замечания устранены, получено сводное заключение о проведении публичного технологического и ценового аудита крупного инвестиционного проекта от 22.02.2017. Задание на проектирование направлено для согласования   в Департамент строительства ХМАО-Югры.  После утверждения задания на проектирование планируется заключение муниципального контракта с единственным исполнителем на проведение проверки сметной стоимости проектно-изыскательских работ (ориентировочно в мае 2017 года), по окончании которой будет проведен конкурс на выполнение проектно-изыскательских работ.;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39:I140">
    <dxf>
      <fill>
        <patternFill patternType="none">
          <bgColor auto="1"/>
        </patternFill>
      </fill>
    </dxf>
  </rfmt>
  <rcv guid="{45DE1976-7F07-4EB4-8A9C-FB72D060BEFA}" action="delete"/>
  <rdn rId="0" localSheetId="1" customView="1" name="Z_45DE1976_7F07_4EB4_8A9C_FB72D060BEFA_.wvu.PrintArea" hidden="1" oldHidden="1">
    <formula>'на 01.05.2017'!$A$1:$L$180</formula>
    <oldFormula>'на 01.05.2017'!$A$1:$L$180</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Cols" hidden="1" oldHidden="1">
    <formula>'на 01.05.2017'!$I:$I</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01.05.2017'!$A$1:$L$180</formula>
    <oldFormula>'на 01.05.2017'!$A$1:$L$180</oldFormula>
  </rdn>
  <rdn rId="0" localSheetId="1" customView="1" name="Z_45DE1976_7F07_4EB4_8A9C_FB72D060BEFA_.wvu.PrintTitles" hidden="1" oldHidden="1">
    <formula>'на 01.05.2017'!$5:$8</formula>
    <oldFormula>'на 01.05.2017'!$5:$8</oldFormula>
  </rdn>
  <rdn rId="0" localSheetId="1" customView="1" name="Z_45DE1976_7F07_4EB4_8A9C_FB72D060BEFA_.wvu.Rows" hidden="1" oldHidden="1">
    <formula>'на 01.05.2017'!$16:$16,'на 01.05.2017'!$18:$20</formula>
    <oldFormula>'на 01.05.2017'!$16:$16,'на 01.05.2017'!$18:$20</oldFormula>
  </rdn>
  <rdn rId="0" localSheetId="1" customView="1" name="Z_45DE1976_7F07_4EB4_8A9C_FB72D060BEFA_.wvu.Cols" hidden="1" oldHidden="1">
    <formula>'на 01.05.2017'!$I:$I</formula>
    <oldFormula>'на 01.05.2017'!$I:$I</oldFormula>
  </rdn>
  <rdn rId="0" localSheetId="1" customView="1" name="Z_45DE1976_7F07_4EB4_8A9C_FB72D060BEFA_.wvu.FilterData" hidden="1" oldHidden="1">
    <formula>'на 01.05.2017'!$A$7:$L$386</formula>
    <oldFormula>'на 01.05.2017'!$A$7:$L$386</oldFormula>
  </rdn>
  <rcv guid="{45DE1976-7F07-4EB4-8A9C-FB72D060BEFA}"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7" sId="1" ref="I1:I1048576" action="deleteCol">
    <undo index="0" exp="area" ref3D="1" dr="$A$5:$XFD$8" dn="Заголовки_для_печати" sId="1"/>
    <undo index="0" exp="area" ref3D="1" dr="$A$5:$XFD$7" dn="Z_F2110B0B_AAE7_42F0_B553_C360E9249AD4_.wvu.PrintTitles" sId="1"/>
    <undo index="4" exp="area" ref3D="1" dr="$M$1:$BP$1048576" dn="Z_F2110B0B_AAE7_42F0_B553_C360E9249AD4_.wvu.Cols" sId="1"/>
    <undo index="0" exp="area" ref3D="1" dr="$I$1:$I$1048576" dn="Z_D95852A1_B0FC_4AC5_B62B_5CCBE05B0D15_.wvu.Cols" sId="1"/>
    <undo index="0" exp="area" ref3D="1" dr="$A$5:$XFD$7" dn="Z_D7BC8E82_4392_4806_9DAE_D94253790B9C_.wvu.PrintTitles" sId="1"/>
    <undo index="4" exp="area" ref3D="1" dr="$M$1:$BP$1048576" dn="Z_D7BC8E82_4392_4806_9DAE_D94253790B9C_.wvu.Cols" sId="1"/>
    <undo index="0" exp="area" ref3D="1" dr="$A$5:$XFD$8" dn="Z_D20DFCFE_63F9_4265_B37B_4F36C46DF159_.wvu.PrintTitles" sId="1"/>
    <undo index="0" exp="area" ref3D="1" dr="$A$5:$XFD$8" dn="Z_CA384592_0CFD_4322_A4EB_34EC04693944_.wvu.PrintTitles" sId="1"/>
    <undo index="0" exp="area" ref3D="1" dr="$A$5:$XFD$8" dn="Z_BEA0FDBA_BB07_4C19_8BBD_5E57EE395C09_.wvu.PrintTitles" sId="1"/>
    <undo index="0" exp="area" ref3D="1" dr="$I$1:$I$1048576" dn="Z_BEA0FDBA_BB07_4C19_8BBD_5E57EE395C09_.wvu.Cols" sId="1"/>
    <undo index="0" exp="area" ref3D="1" dr="$A$5:$XFD$7" dn="Z_A6B98527_7CBF_4E4D_BDEA_9334A3EB779F_.wvu.PrintTitles" sId="1"/>
    <undo index="4" exp="area" ref3D="1" dr="$M$1:$BP$1048576" dn="Z_A6B98527_7CBF_4E4D_BDEA_9334A3EB779F_.wvu.Cols" sId="1"/>
    <undo index="0" exp="area" ref3D="1" dr="$A$5:$XFD$8" dn="Z_A0A3CD9B_2436_40D7_91DB_589A95FBBF00_.wvu.PrintTitles" sId="1"/>
    <undo index="0" exp="area" ref3D="1" dr="$A$5:$XFD$8" dn="Z_9FA29541_62F4_4CED_BF33_19F6BA57578F_.wvu.PrintTitles" sId="1"/>
    <undo index="0" exp="area" ref3D="1" dr="$A$5:$XFD$8" dn="Z_9E943B7D_D4C7_443F_BC4C_8AB90546D8A5_.wvu.PrintTitles" sId="1"/>
    <undo index="0" exp="area" ref3D="1" dr="$A$5:$XFD$8" dn="Z_99950613_28E7_4EC2_B918_559A2757B0A9_.wvu.PrintTitles" sId="1"/>
    <undo index="0" exp="area" ref3D="1" dr="$A$5:$XFD$8" dn="Z_998B8119_4FF3_4A16_838D_539C6AE34D55_.wvu.PrintTitles" sId="1"/>
    <undo index="0" exp="area" ref3D="1" dr="$A$5:$XFD$8" dn="Z_7B245AB0_C2AF_4822_BFC4_2399F85856C1_.wvu.PrintTitles" sId="1"/>
    <undo index="0" exp="area" ref3D="1" dr="$A$5:$XFD$8" dn="Z_67ADFAE6_A9AF_44D7_8539_93CD0F6B7849_.wvu.PrintTitles" sId="1"/>
    <undo index="0" exp="area" ref3D="1" dr="$A$5:$XFD$8" dn="Z_649E5CE3_4976_49D9_83DA_4E57FFC714BF_.wvu.PrintTitles" sId="1"/>
    <undo index="0" exp="area" ref3D="1" dr="$A$5:$XFD$8" dn="Z_5FB953A5_71FF_4056_AF98_C9D06FF0EDF3_.wvu.PrintTitles" sId="1"/>
    <undo index="0" exp="area" ref3D="1" dr="$A$5:$XFD$8" dn="Z_5EB1B5BB_79BE_4318_9140_3FA31802D519_.wvu.PrintTitles" sId="1"/>
    <undo index="0" exp="area" ref3D="1" dr="$A$5:$XFD$8" dn="Z_539CB3DF_9B66_4BE7_9074_8CE0405EB8A6_.wvu.PrintTitles" sId="1"/>
    <undo index="2" exp="area" ref3D="1" dr="$A$18:$XFD$20" dn="Z_45DE1976_7F07_4EB4_8A9C_FB72D060BEFA_.wvu.Rows" sId="1"/>
    <undo index="1" exp="area" ref3D="1" dr="$A$16:$XFD$16" dn="Z_45DE1976_7F07_4EB4_8A9C_FB72D060BEFA_.wvu.Rows" sId="1"/>
    <undo index="0" exp="area" ref3D="1" dr="$A$5:$XFD$8" dn="Z_45DE1976_7F07_4EB4_8A9C_FB72D060BEFA_.wvu.PrintTitles" sId="1"/>
    <undo index="0" exp="area" ref3D="1" dr="$I$1:$I$1048576" dn="Z_45DE1976_7F07_4EB4_8A9C_FB72D060BEFA_.wvu.Cols" sId="1"/>
    <undo index="0" exp="area" ref3D="1" dr="$A$5:$XFD$8" dn="Z_3EEA7E1A_5F2B_4408_A34C_1F0223B5B245_.wvu.PrintTitles" sId="1"/>
    <undo index="0" exp="area" ref3D="1" dr="$A$5:$XFD$8" dn="Z_37F8CE32_8CE8_4D95_9C0E_63112E6EFFE9_.wvu.PrintTitles" sId="1"/>
    <undo index="0" exp="area" ref3D="1" dr="$A$5:$XFD$8" dn="Z_0CCCFAED_79CE_4449_BC23_D60C794B65C2_.wvu.PrintTitles" sId="1"/>
    <rfmt sheetId="1" xfDxf="1" sqref="I1:I1048576" start="0" length="0">
      <dxf>
        <font>
          <sz val="20"/>
        </font>
        <numFmt numFmtId="13" formatCode="0%"/>
        <alignment wrapText="1" readingOrder="0"/>
      </dxf>
    </rfmt>
    <rfmt sheetId="1" sqref="I1" start="0" length="0">
      <dxf/>
    </rfmt>
    <rfmt sheetId="1" sqref="I2" start="0" length="0">
      <dxf/>
    </rfmt>
    <rfmt sheetId="1" sqref="I3" start="0" length="0">
      <dxf>
        <font>
          <sz val="24"/>
        </font>
        <numFmt numFmtId="0" formatCode="General"/>
        <alignment horizontal="center" vertical="center" readingOrder="0"/>
        <protection locked="0"/>
      </dxf>
    </rfmt>
    <rfmt sheetId="1" sqref="I4" start="0" length="0">
      <dxf>
        <alignment horizontal="right" vertical="center" readingOrder="0"/>
        <protection locked="0"/>
      </dxf>
    </rfmt>
    <rcc rId="0" sId="1" dxf="1" quotePrefix="1">
      <nc r="I5" t="inlineStr">
        <is>
          <t>Сетевой план- график*</t>
        </is>
      </nc>
      <ndxf>
        <font>
          <sz val="18"/>
        </font>
        <numFmt numFmtId="164" formatCode="#,##0.0"/>
        <alignment horizontal="center" vertical="center" readingOrder="0"/>
        <border outline="0">
          <left style="thin">
            <color indexed="64"/>
          </left>
          <right style="thin">
            <color indexed="64"/>
          </right>
          <top style="thin">
            <color indexed="64"/>
          </top>
        </border>
        <protection locked="0"/>
      </ndxf>
    </rcc>
    <rfmt sheetId="1" sqref="I6" start="0" length="0">
      <dxf>
        <font>
          <sz val="18"/>
        </font>
        <numFmt numFmtId="164" formatCode="#,##0.0"/>
        <alignment horizontal="center" vertical="center" readingOrder="0"/>
        <border outline="0">
          <left style="thin">
            <color indexed="64"/>
          </left>
          <right style="thin">
            <color indexed="64"/>
          </right>
        </border>
        <protection locked="0"/>
      </dxf>
    </rfmt>
    <rfmt sheetId="1" sqref="I7" start="0" length="0">
      <dxf>
        <font>
          <sz val="18"/>
        </font>
        <numFmt numFmtId="164" formatCode="#,##0.0"/>
        <alignment horizontal="center" vertical="center" readingOrder="0"/>
        <border outline="0">
          <left style="thin">
            <color indexed="64"/>
          </left>
          <right style="thin">
            <color indexed="64"/>
          </right>
          <bottom style="thin">
            <color indexed="64"/>
          </bottom>
        </border>
        <protection locked="0"/>
      </dxf>
    </rfmt>
    <rcc rId="0" sId="1" dxf="1">
      <nc r="I8">
        <v>8</v>
      </nc>
      <ndxf>
        <font>
          <i/>
          <sz val="20"/>
        </font>
        <numFmt numFmtId="0" formatCode="General"/>
        <alignment horizontal="center" readingOrder="0"/>
        <border outline="0">
          <left style="thin">
            <color indexed="64"/>
          </left>
          <right style="thin">
            <color indexed="64"/>
          </right>
          <top style="thin">
            <color indexed="64"/>
          </top>
          <bottom style="thin">
            <color indexed="64"/>
          </bottom>
        </border>
        <protection locked="0"/>
      </ndxf>
    </rcc>
    <rcc rId="0" sId="1" dxf="1">
      <nc r="I9">
        <f>SUM(I10:I14)</f>
      </nc>
      <n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0">
        <f>I16+I24+I31+I38+I44+I50+I56+I64+I131+I138+I156+I163+I170+I150+I181</f>
      </nc>
      <n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1">
        <f>I17+I25+I32+I39+I45+I51+I57+I65+I132+I139+I157+I164+I171+I151+I182</f>
      </nc>
      <n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2">
        <f>I18+I26+I33+I40+I46+I52+I58+I66+I133+I140+I158+I165+I172+I152</f>
      </nc>
      <n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3">
        <f>I19+I27+I34+I41+I47+I53+I59+I67+I134+I141+I159+I166+I173</f>
      </nc>
      <n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4">
        <f>I20+I28+I35+I42+I48+I54+I60+I68+I135+I142+I160+I167+I174</f>
      </nc>
      <n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15" start="0" length="0">
      <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 start="0" length="0">
      <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 start="0" length="0">
      <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9"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0" start="0" length="0">
      <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21">
        <f>I25</f>
      </nc>
      <ndxf>
        <font>
          <b/>
          <sz val="20"/>
        </font>
        <numFmt numFmtId="4" formatCode="#,##0.00"/>
        <alignment horizontal="center" vertical="center" readingOrder="0"/>
        <border outline="0">
          <left style="thin">
            <color indexed="64"/>
          </left>
          <right style="thin">
            <color indexed="64"/>
          </right>
          <top style="thin">
            <color indexed="64"/>
          </top>
        </border>
        <protection locked="0"/>
      </ndxf>
    </rcc>
    <rfmt sheetId="1" sqref="I22" start="0" length="0">
      <dxf>
        <font>
          <b/>
          <sz val="20"/>
        </font>
        <numFmt numFmtId="4" formatCode="#,##0.00"/>
        <alignment horizontal="center" vertical="center" readingOrder="0"/>
        <border outline="0">
          <left style="thin">
            <color indexed="64"/>
          </left>
          <right style="thin">
            <color indexed="64"/>
          </right>
        </border>
        <protection locked="0"/>
      </dxf>
    </rfmt>
    <rfmt sheetId="1" sqref="I23" start="0" length="0">
      <dxf>
        <font>
          <b/>
          <sz val="20"/>
        </font>
        <numFmt numFmtId="4" formatCode="#,##0.00"/>
        <alignment horizontal="center" vertical="center" readingOrder="0"/>
        <border outline="0">
          <left style="thin">
            <color indexed="64"/>
          </left>
          <right style="thin">
            <color indexed="64"/>
          </right>
          <bottom style="thin">
            <color indexed="64"/>
          </bottom>
        </border>
        <protection locked="0"/>
      </dxf>
    </rfmt>
    <rfmt sheetId="1" sqref="I24" start="0" length="0">
      <dxf>
        <font>
          <sz val="20"/>
          <color theme="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25">
        <f>259920+573174.2+640446.5+4590+22682.6+22236.3+199+20894.2+21949.4+5660+27171.5+26911.3+5520+2760</f>
      </nc>
      <n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26"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7" start="0" length="0">
      <dxf>
        <font>
          <sz val="20"/>
          <color theme="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8" start="0" length="0">
      <dxf>
        <font>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29">
        <f>I32</f>
      </nc>
      <ndxf>
        <font>
          <b/>
          <sz val="20"/>
        </font>
        <numFmt numFmtId="4" formatCode="#,##0.00"/>
        <alignment horizontal="center" vertical="center" readingOrder="0"/>
        <border outline="0">
          <left style="thin">
            <color indexed="64"/>
          </left>
          <right style="thin">
            <color indexed="64"/>
          </right>
          <top style="thin">
            <color indexed="64"/>
          </top>
        </border>
        <protection locked="0"/>
      </ndxf>
    </rcc>
    <rfmt sheetId="1" sqref="I30" start="0" length="0">
      <dxf>
        <font>
          <b/>
          <sz val="20"/>
        </font>
        <numFmt numFmtId="4" formatCode="#,##0.00"/>
        <alignment horizontal="center" vertical="center" readingOrder="0"/>
        <border outline="0">
          <left style="thin">
            <color indexed="64"/>
          </left>
          <right style="thin">
            <color indexed="64"/>
          </right>
          <bottom style="thin">
            <color indexed="64"/>
          </bottom>
        </border>
        <protection locked="0"/>
      </dxf>
    </rfmt>
    <rfmt sheetId="1" sqref="I31"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32">
        <v>417.4</v>
      </nc>
      <n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33"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34" start="0" length="0">
      <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5"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6" start="0" length="0">
      <dxf>
        <font>
          <b/>
          <sz val="20"/>
          <color theme="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7" start="0" length="0">
      <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8" start="0" length="0">
      <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43">
        <v>65034.5</v>
      </nc>
      <ndxf>
        <font>
          <b/>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44" start="0" length="0">
      <dxf>
        <font>
          <b/>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45">
        <v>61523.4</v>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umFmtId="4">
      <nc r="I46">
        <v>3511.1</v>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4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9" start="0" length="0">
      <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50" start="0" length="0">
      <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51" start="0" length="0">
      <dxf>
        <font>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52" start="0" length="0">
      <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53" start="0" length="0">
      <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54"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55"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6" start="0" length="0">
      <dxf>
        <font>
          <sz val="20"/>
          <color theme="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7" start="0" length="0">
      <dxf>
        <font>
          <sz val="2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8" start="0" length="0">
      <dxf>
        <font>
          <sz val="20"/>
          <color theme="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9"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0"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61"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62"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63" start="0" length="0">
      <dxf>
        <font>
          <b/>
          <sz val="20"/>
        </font>
        <numFmt numFmtId="4" formatCode="#,##0.00"/>
        <alignment horizontal="center" vertical="center" readingOrder="0"/>
        <border outline="0">
          <left style="thin">
            <color indexed="64"/>
          </left>
          <right style="thin">
            <color indexed="64"/>
          </right>
          <top style="thin">
            <color indexed="64"/>
          </top>
        </border>
        <protection locked="0"/>
      </dxf>
    </rfmt>
    <rfmt sheetId="1" sqref="I64"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65"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66"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6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6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69" start="0" length="0">
      <dxf>
        <font>
          <b/>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3"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75" start="0" length="0">
      <dxf>
        <font>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76"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77"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78"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79"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0"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1"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3"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5"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8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87">
        <v>0</v>
      </nc>
      <ndxf>
        <font>
          <b/>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8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89">
        <v>0</v>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9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3" start="0" length="0">
      <dxf>
        <font>
          <b/>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5"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99"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0"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1"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2"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3"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5"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1"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3"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5"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7"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3"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5"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9" start="0" length="0">
      <dxf>
        <font>
          <b/>
          <sz val="20"/>
          <color auto="1"/>
        </font>
        <numFmt numFmtId="4" formatCode="#,##0.00"/>
        <alignment horizontal="center" vertical="center" readingOrder="0"/>
        <border outline="0">
          <left style="thin">
            <color indexed="64"/>
          </left>
          <right style="thin">
            <color indexed="64"/>
          </right>
          <top style="thin">
            <color indexed="64"/>
          </top>
        </border>
        <protection locked="0"/>
      </dxf>
    </rfmt>
    <rfmt sheetId="1" sqref="I130" start="0" length="0">
      <dxf>
        <font>
          <b/>
          <sz val="20"/>
          <color auto="1"/>
        </font>
        <numFmt numFmtId="4" formatCode="#,##0.00"/>
        <alignment horizontal="center" vertical="center" readingOrder="0"/>
        <border outline="0">
          <left style="thin">
            <color indexed="64"/>
          </left>
          <right style="thin">
            <color indexed="64"/>
          </right>
          <bottom style="thin">
            <color indexed="64"/>
          </bottom>
        </border>
        <protection locked="0"/>
      </dxf>
    </rfmt>
    <rfmt sheetId="1" sqref="I13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32"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3"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4"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5"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136">
        <f>I139+I140</f>
      </nc>
      <ndxf>
        <font>
          <b/>
          <sz val="20"/>
          <color auto="1"/>
        </font>
        <numFmt numFmtId="4" formatCode="#,##0.00"/>
        <alignment horizontal="center" vertical="center" readingOrder="0"/>
        <border outline="0">
          <left style="thin">
            <color indexed="64"/>
          </left>
          <right style="thin">
            <color indexed="64"/>
          </right>
          <top style="thin">
            <color indexed="64"/>
          </top>
        </border>
        <protection locked="0"/>
      </ndxf>
    </rcc>
    <rfmt sheetId="1" sqref="I137" start="0" length="0">
      <dxf>
        <font>
          <b/>
          <sz val="20"/>
          <color auto="1"/>
        </font>
        <numFmt numFmtId="4" formatCode="#,##0.00"/>
        <alignment horizontal="center" vertical="center" readingOrder="0"/>
        <border outline="0">
          <left style="thin">
            <color indexed="64"/>
          </left>
          <right style="thin">
            <color indexed="64"/>
          </right>
          <bottom style="thin">
            <color indexed="64"/>
          </bottom>
        </border>
        <protection locked="0"/>
      </dxf>
    </rfmt>
    <rfmt sheetId="1" sqref="I13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139">
        <f>388.7+1161</f>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40">
        <f>133.7+32.2+820.2</f>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14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3"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4"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5"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6"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7"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8"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9" start="0" length="0">
      <dxf>
        <font>
          <b/>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0"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3"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4"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5"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6"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7"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0"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1" start="0" length="0">
      <dxf>
        <font>
          <b/>
          <sz val="20"/>
          <color theme="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162">
        <v>0</v>
      </nc>
      <n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16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4"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5"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6" start="0" length="0">
      <dxf>
        <font>
          <sz val="20"/>
          <color theme="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7"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8" start="0" length="0">
      <dxf>
        <font>
          <b/>
          <sz val="20"/>
          <color theme="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9" start="0" length="0">
      <dxf>
        <font>
          <b/>
          <sz val="2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0"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1"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2"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4"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5"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6"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7"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8" start="0" length="0">
      <dxf>
        <font>
          <b/>
          <sz val="20"/>
          <color theme="9" tint="0.79998168889431442"/>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0" start="0" length="0">
      <dxf>
        <font>
          <b/>
          <sz val="20"/>
        </font>
        <numFmt numFmtId="0" formatCode="General"/>
        <alignment horizontal="left" vertical="center" readingOrder="0"/>
        <border outline="0">
          <top style="thin">
            <color indexed="64"/>
          </top>
        </border>
        <protection locked="0"/>
      </dxf>
    </rfmt>
    <rfmt sheetId="1" sqref="I181"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2"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3" start="0" length="0">
      <dxf>
        <font>
          <sz val="20"/>
          <color auto="1"/>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I184" start="0" length="0">
      <dxf>
        <font>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rc>
  <rcc rId="248" sId="1">
    <oc r="N9">
      <f>D9-I9</f>
    </oc>
    <nc r="N9"/>
  </rcc>
  <rcc rId="249" sId="1">
    <oc r="N10">
      <f>D10-I10</f>
    </oc>
    <nc r="N10"/>
  </rcc>
  <rcc rId="250" sId="1">
    <oc r="N11">
      <f>D11-I11</f>
    </oc>
    <nc r="N11"/>
  </rcc>
  <rcc rId="251" sId="1">
    <oc r="N12">
      <f>D12-I12</f>
    </oc>
    <nc r="N12"/>
  </rcc>
  <rcc rId="252" sId="1">
    <oc r="N13">
      <f>D13-I13</f>
    </oc>
    <nc r="N13"/>
  </rcc>
  <rcc rId="253" sId="1">
    <oc r="C179">
      <f>SUM(C181:C184)</f>
    </oc>
    <nc r="C179">
      <f>SUM(C181:C184)</f>
    </nc>
  </rcc>
  <rrc rId="254" sId="1" ref="A180:XFD180" action="deleteRow">
    <undo index="4" exp="area" ref3D="1" dr="$L$1:$BO$1048576" dn="Z_F2110B0B_AAE7_42F0_B553_C360E9249AD4_.wvu.Cols" sId="1"/>
    <undo index="4" exp="area" ref3D="1" dr="$L$1:$BO$1048576" dn="Z_D7BC8E82_4392_4806_9DAE_D94253790B9C_.wvu.Cols" sId="1"/>
    <undo index="4" exp="area" ref3D="1" dr="$L$1:$BO$1048576" dn="Z_A6B98527_7CBF_4E4D_BDEA_9334A3EB779F_.wvu.Cols" sId="1"/>
    <undo index="0" exp="area" ref3D="1" dr="$A$1:$K$180" dn="Z_45DE1976_7F07_4EB4_8A9C_FB72D060BEFA_.wvu.PrintArea" sId="1"/>
    <undo index="0" exp="area" ref3D="1" dr="$A$1:$K$180" dn="Z_0CCCFAED_79CE_4449_BC23_D60C794B65C2_.wvu.PrintArea" sId="1"/>
    <rfmt sheetId="1" xfDxf="1" sqref="A180:XFD180" start="0" length="0">
      <dxf>
        <font>
          <sz val="20"/>
        </font>
        <alignment wrapText="1" readingOrder="0"/>
      </dxf>
    </rfmt>
    <rcc rId="0" sId="1" dxf="1">
      <nc r="A180" t="inlineStr">
        <is>
          <t>* Сетевой план-график представлен по тем направлениям гос программам, по которым  составление сетевого плана -графика требуется для представления в отраслевые Департаменты ХМАО-Югры</t>
        </is>
      </nc>
      <ndxf>
        <font>
          <b/>
          <sz val="20"/>
        </font>
        <alignment horizontal="left" vertical="center" readingOrder="0"/>
        <border outline="0">
          <left style="thin">
            <color indexed="64"/>
          </left>
          <top style="thin">
            <color indexed="64"/>
          </top>
        </border>
        <protection locked="0"/>
      </ndxf>
    </rcc>
    <rfmt sheetId="1" sqref="B180" start="0" length="0">
      <dxf>
        <font>
          <b/>
          <sz val="20"/>
        </font>
        <alignment horizontal="left" vertical="center" readingOrder="0"/>
        <border outline="0">
          <top style="thin">
            <color indexed="64"/>
          </top>
        </border>
        <protection locked="0"/>
      </dxf>
    </rfmt>
    <rfmt sheetId="1" sqref="C180" start="0" length="0">
      <dxf>
        <font>
          <b/>
          <sz val="20"/>
        </font>
        <alignment horizontal="left" vertical="center" readingOrder="0"/>
        <border outline="0">
          <top style="thin">
            <color indexed="64"/>
          </top>
        </border>
        <protection locked="0"/>
      </dxf>
    </rfmt>
    <rfmt sheetId="1" sqref="D180" start="0" length="0">
      <dxf>
        <font>
          <b/>
          <sz val="20"/>
        </font>
        <alignment horizontal="left" vertical="center" readingOrder="0"/>
        <border outline="0">
          <top style="thin">
            <color indexed="64"/>
          </top>
        </border>
        <protection locked="0"/>
      </dxf>
    </rfmt>
    <rfmt sheetId="1" sqref="E180" start="0" length="0">
      <dxf>
        <font>
          <b/>
          <sz val="20"/>
        </font>
        <alignment horizontal="left" vertical="center" readingOrder="0"/>
        <border outline="0">
          <top style="thin">
            <color indexed="64"/>
          </top>
        </border>
        <protection locked="0"/>
      </dxf>
    </rfmt>
    <rfmt sheetId="1" sqref="F180" start="0" length="0">
      <dxf>
        <font>
          <b/>
          <sz val="20"/>
        </font>
        <alignment horizontal="left" vertical="center" readingOrder="0"/>
        <border outline="0">
          <top style="thin">
            <color indexed="64"/>
          </top>
        </border>
        <protection locked="0"/>
      </dxf>
    </rfmt>
    <rfmt sheetId="1" sqref="G180" start="0" length="0">
      <dxf>
        <font>
          <b/>
          <sz val="20"/>
        </font>
        <alignment horizontal="left" vertical="center" readingOrder="0"/>
        <border outline="0">
          <top style="thin">
            <color indexed="64"/>
          </top>
        </border>
        <protection locked="0"/>
      </dxf>
    </rfmt>
    <rfmt sheetId="1" sqref="H180" start="0" length="0">
      <dxf>
        <font>
          <b/>
          <sz val="20"/>
        </font>
        <alignment horizontal="left" vertical="center" readingOrder="0"/>
        <border outline="0">
          <top style="thin">
            <color indexed="64"/>
          </top>
        </border>
        <protection locked="0"/>
      </dxf>
    </rfmt>
    <rfmt sheetId="1" sqref="I180" start="0" length="0">
      <dxf>
        <font>
          <b/>
          <sz val="20"/>
        </font>
        <alignment horizontal="left" vertical="center" readingOrder="0"/>
        <border outline="0">
          <top style="thin">
            <color indexed="64"/>
          </top>
        </border>
        <protection locked="0"/>
      </dxf>
    </rfmt>
    <rfmt sheetId="1" sqref="J180" start="0" length="0">
      <dxf>
        <font>
          <b/>
          <sz val="20"/>
        </font>
        <alignment horizontal="left" vertical="center" readingOrder="0"/>
        <border outline="0">
          <top style="thin">
            <color indexed="64"/>
          </top>
        </border>
        <protection locked="0"/>
      </dxf>
    </rfmt>
    <rfmt sheetId="1" sqref="K180" start="0" length="0">
      <dxf>
        <font>
          <b/>
          <sz val="20"/>
        </font>
        <alignment horizontal="left" vertical="center" readingOrder="0"/>
        <border outline="0">
          <right style="thin">
            <color indexed="64"/>
          </right>
          <top style="thin">
            <color indexed="64"/>
          </top>
        </border>
        <protection locked="0"/>
      </dxf>
    </rfmt>
    <rfmt sheetId="1" sqref="L180" start="0" length="0">
      <dxf>
        <font>
          <b/>
          <sz val="20"/>
        </font>
        <numFmt numFmtId="4" formatCode="#,##0.00"/>
        <alignment horizontal="left" vertical="center" readingOrder="0"/>
      </dxf>
    </rfmt>
    <rfmt sheetId="1" sqref="M180" start="0" length="0">
      <dxf>
        <font>
          <b/>
          <sz val="20"/>
        </font>
        <numFmt numFmtId="4" formatCode="#,##0.00"/>
        <alignment horizontal="left" vertical="center" readingOrder="0"/>
      </dxf>
    </rfmt>
    <rfmt sheetId="1" sqref="N180" start="0" length="0">
      <dxf>
        <font>
          <b/>
          <sz val="20"/>
        </font>
        <numFmt numFmtId="4" formatCode="#,##0.00"/>
        <alignment horizontal="left" readingOrder="0"/>
      </dxf>
    </rfmt>
  </rrc>
  <rcv guid="{A0A3CD9B-2436-40D7-91DB-589A95FBBF00}" action="delete"/>
  <rdn rId="0" localSheetId="1" customView="1" name="Z_A0A3CD9B_2436_40D7_91DB_589A95FBBF00_.wvu.PrintArea" hidden="1" oldHidden="1">
    <formula>'на 01.05.2017'!$A$1:$K$187</formula>
    <oldFormula>'на 01.05.2017'!$A$1:$K$187</oldFormula>
  </rdn>
  <rdn rId="0" localSheetId="1" customView="1" name="Z_A0A3CD9B_2436_40D7_91DB_589A95FBBF00_.wvu.PrintTitles" hidden="1" oldHidden="1">
    <formula>'на 01.05.2017'!$5:$8</formula>
    <oldFormula>'на 01.05.2017'!$5:$8</oldFormula>
  </rdn>
  <rdn rId="0" localSheetId="1" customView="1" name="Z_A0A3CD9B_2436_40D7_91DB_589A95FBBF00_.wvu.FilterData" hidden="1" oldHidden="1">
    <formula>'на 01.05.2017'!$A$7:$K$385</formula>
    <oldFormula>'на 01.05.2017'!$A$7:$K$385</oldFormula>
  </rdn>
  <rcv guid="{A0A3CD9B-2436-40D7-91DB-589A95FBBF00}"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01.05.2017'!$A$1:$K$183</formula>
    <oldFormula>'на 01.05.2017'!$A$1:$K$187</oldFormula>
  </rdn>
  <rdn rId="0" localSheetId="1" customView="1" name="Z_A0A3CD9B_2436_40D7_91DB_589A95FBBF00_.wvu.PrintTitles" hidden="1" oldHidden="1">
    <formula>'на 01.05.2017'!$5:$8</formula>
    <oldFormula>'на 01.05.2017'!$5:$8</oldFormula>
  </rdn>
  <rdn rId="0" localSheetId="1" customView="1" name="Z_A0A3CD9B_2436_40D7_91DB_589A95FBBF00_.wvu.FilterData" hidden="1" oldHidden="1">
    <formula>'на 01.05.2017'!$A$7:$K$385</formula>
    <oldFormula>'на 01.05.2017'!$A$7:$K$385</oldFormula>
  </rdn>
  <rcv guid="{A0A3CD9B-2436-40D7-91DB-589A95FBBF00}"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L21" t="inlineStr">
      <is>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Количество образовательных учреждений, организовавших мероприятия по проведению процедур оценки качества образования - 23 ед.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 результатам которого  выданы замечания к заданию на проектирование. Замечания устранены, получено сводное заключение о проведении публичного технологического и ценового аудита крупного инвестиционного проекта от 22.02.2017 г. Задание на проектирование направлено для согласования  в департамент образования Администрации города Сургута. После согласования планируется проведение работы по утверждению задания на выполнение проектно-изыскательских работ в Департаменте строительства ХМАО-Югры.  После утверждения задания на проектирование планируется заключение муниципального контракта с единственным исполнителем на проведение проверки сметной стоимости проектно-изыскательских работ (ориентировочно в мае 2017 года), по окончании которой будет проведен конкурс на выполнение проектно-изыскательских работ.;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is>
    </oc>
    <nc r="L21" t="inlineStr">
      <is>
        <r>
          <rPr>
            <u/>
            <sz val="18"/>
            <color theme="1"/>
            <rFont val="Times New Roman"/>
            <family val="2"/>
            <charset val="204"/>
          </rPr>
          <t xml:space="preserve">ДГХ: </t>
        </r>
        <r>
          <rPr>
            <sz val="18"/>
            <color theme="1"/>
            <rFont val="Times New Roman"/>
            <family val="2"/>
            <charset val="204"/>
          </rPr>
          <t xml:space="preserve">Реализация мероприятия по организации питания обучающихся (оплата коммунальных услуг школьных столовых) осуществляется в соответствии с условиями заключённого контракта. 
</t>
        </r>
        <r>
          <rPr>
            <u/>
            <sz val="18"/>
            <color theme="1"/>
            <rFont val="Times New Roman"/>
            <family val="2"/>
            <charset val="204"/>
          </rPr>
          <t>Департамент образования</t>
        </r>
        <r>
          <rPr>
            <sz val="18"/>
            <color theme="1"/>
            <rFont val="Times New Roman"/>
            <family val="2"/>
            <charset val="204"/>
          </rPr>
          <t xml:space="preserve">:
Реализация программы осуществляется в плановом режиме, освоение средств планируется до конца 2017 года
Численность воспитанников, получающих муниципальную услугу «Реализация основных общеобразовательных программ дошкольного образования» - 24 836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- 970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- 46 504 чел.
Численность учащихся частных общеобразовательных организаций - 405 чел.
Численность учащихся, получающих муниципальную услугу «Реализация дополнительных общеразвивающих программ» - 8 176 чел.
Количество образовательных учреждений, организовавших мероприятия по проведению процедур оценки качества образования - 23 ед.
</t>
        </r>
        <r>
          <rPr>
            <u/>
            <sz val="18"/>
            <rFont val="Times New Roman"/>
            <family val="2"/>
            <charset val="204"/>
          </rPr>
          <t>ДАиГ:</t>
        </r>
        <r>
          <rPr>
            <sz val="18"/>
            <rFont val="Times New Roman"/>
            <family val="2"/>
            <charset val="204"/>
          </rPr>
          <t xml:space="preserve"> 
В рамках программы предусмотрены средства на: 
 -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В связи с  привлечением средств окружного бюджета, а также со стоимостью объекта более 900 млн. руб., проведен 1-й этап ценового аудита, по результатам которого  выданы замечания к заданию на проектирование. Замечания устранены, получено сводное заключение о проведении публичного технологического и ценового аудита крупного инвестиционного проекта от 22.02.2017. Задание на проектирование направлено для согласования  в департамент образования Администрации города Сургута. После согласования планируется проведение работы по утверждению задания на выполнение проектно-изыскательских работ в Департаменте строительства ХМАО-Югры.  После утверждения задания на проектирование планируется заключение муниципального контракта с единственным исполнителем на проведение проверки сметной стоимости проектно-изыскательских работ (ориентировочно в мае 2017 года), по окончании которой будет проведен конкурс на выполнение проектно-изыскательских работ.;
 - выкуп объекта дошкольного образования ("Развитие застроенной территории части квартала 23А г.Сургута"). Средства местного бюджета предусмотрены как доля софинансирования к средствам окружного бюджета. Выкуп объекта производится после подачи заявки частным застройщиком по мере готовности объекта.
</t>
        </r>
      </is>
    </nc>
  </rcc>
  <rcc rId="19"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01.04.2017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01.05.2017 года</t>
      </is>
    </nc>
  </rcc>
  <rcv guid="{99950613-28E7-4EC2-B918-559A2757B0A9}" action="delete"/>
  <rdn rId="0" localSheetId="1" customView="1" name="Z_99950613_28E7_4EC2_B918_559A2757B0A9_.wvu.PrintArea" hidden="1" oldHidden="1">
    <formula>'на 01.05.2017'!$A$1:$L$184</formula>
    <oldFormula>'на 01.05.2017'!$A$1:$L$184</oldFormula>
  </rdn>
  <rdn rId="0" localSheetId="1" customView="1" name="Z_99950613_28E7_4EC2_B918_559A2757B0A9_.wvu.PrintTitles" hidden="1" oldHidden="1">
    <formula>'на 01.05.2017'!$5:$8</formula>
    <oldFormula>'на 01.05.2017'!$5:$8</oldFormula>
  </rdn>
  <rdn rId="0" localSheetId="1" customView="1" name="Z_99950613_28E7_4EC2_B918_559A2757B0A9_.wvu.FilterData" hidden="1" oldHidden="1">
    <formula>'на 01.05.2017'!$A$7:$L$386</formula>
    <oldFormula>'на 01.05.2017'!$A$7:$L$386</oldFormula>
  </rdn>
  <rcv guid="{99950613-28E7-4EC2-B918-559A2757B0A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numFmtId="4">
    <oc r="C33">
      <f>19257.57</f>
    </oc>
    <nc r="C33">
      <v>19703.57</v>
    </nc>
  </rcc>
  <rcc rId="24" sId="1" numFmtId="4">
    <oc r="D33">
      <v>19257.57</v>
    </oc>
    <nc r="D33">
      <v>19703.57</v>
    </nc>
  </rcc>
  <rcc rId="25" sId="1" numFmtId="4">
    <oc r="G32">
      <v>43843.8</v>
    </oc>
    <nc r="G32">
      <v>64841.29</v>
    </nc>
  </rcc>
  <rcc rId="26" sId="1" numFmtId="4">
    <oc r="G33">
      <v>417.36</v>
    </oc>
    <nc r="G33">
      <v>1439.17</v>
    </nc>
  </rcc>
  <rfmt sheetId="1" sqref="I32">
    <dxf>
      <fill>
        <patternFill>
          <bgColor rgb="FFFFFF00"/>
        </patternFill>
      </fill>
    </dxf>
  </rfmt>
  <rcc rId="27" sId="1" numFmtId="4">
    <oc r="E32">
      <v>97972.67</v>
    </oc>
    <nc r="E32">
      <v>118222.31</v>
    </nc>
  </rcc>
  <rcc rId="28" sId="1" numFmtId="4">
    <oc r="E33">
      <v>417.36</v>
    </oc>
    <nc r="E33">
      <v>1439.17</v>
    </nc>
  </rcc>
  <rfmt sheetId="1" sqref="K33">
    <dxf>
      <fill>
        <patternFill patternType="solid">
          <bgColor rgb="FFFFFF00"/>
        </patternFill>
      </fill>
    </dxf>
  </rfmt>
  <rcc rId="29" sId="1" numFmtId="4">
    <nc r="C100">
      <v>797.3</v>
    </nc>
  </rcc>
  <rcv guid="{D95852A1-B0FC-4AC5-B62B-5CCBE05B0D15}" action="delete"/>
  <rdn rId="0" localSheetId="1" customView="1" name="Z_D95852A1_B0FC_4AC5_B62B_5CCBE05B0D15_.wvu.PrintArea" hidden="1" oldHidden="1">
    <formula>'на 01.05.2017'!$A$1:$L$184</formula>
    <oldFormula>'на 01.05.2017'!$A$1:$L$184</oldFormula>
  </rdn>
  <rdn rId="0" localSheetId="1" customView="1" name="Z_D95852A1_B0FC_4AC5_B62B_5CCBE05B0D15_.wvu.FilterData" hidden="1" oldHidden="1">
    <formula>'на 01.05.2017'!$A$7:$L$386</formula>
    <oldFormula>'на 01.05.2017'!$A$7:$L$386</oldFormula>
  </rdn>
  <rcv guid="{D95852A1-B0FC-4AC5-B62B-5CCBE05B0D1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N400"/>
  <sheetViews>
    <sheetView showZeros="0" tabSelected="1" showOutlineSymbols="0" view="pageBreakPreview" topLeftCell="A169" zoomScale="40" zoomScaleNormal="50" zoomScaleSheetLayoutView="50" zoomScalePageLayoutView="75" workbookViewId="0">
      <selection activeCell="B185" sqref="B185"/>
    </sheetView>
  </sheetViews>
  <sheetFormatPr defaultRowHeight="26.25" outlineLevelRow="1" outlineLevelCol="2" x14ac:dyDescent="0.4"/>
  <cols>
    <col min="1" max="1" width="16" style="34" customWidth="1"/>
    <col min="2" max="2" width="107.375" style="57" customWidth="1"/>
    <col min="3" max="3" width="25.5" style="35" customWidth="1"/>
    <col min="4" max="4" width="25.125" style="35" customWidth="1"/>
    <col min="5" max="5" width="26.125" style="36" customWidth="1" outlineLevel="2"/>
    <col min="6" max="6" width="23.875" style="37" customWidth="1" outlineLevel="2"/>
    <col min="7" max="7" width="24.25" style="35" customWidth="1" outlineLevel="2"/>
    <col min="8" max="8" width="26.125" style="37" customWidth="1" outlineLevel="2"/>
    <col min="9" max="9" width="26.625" style="37" customWidth="1" outlineLevel="2"/>
    <col min="10" max="10" width="30.625" style="37" customWidth="1" outlineLevel="2"/>
    <col min="11" max="11" width="118.125" style="57" customWidth="1"/>
    <col min="12" max="13" width="21.5" style="105" customWidth="1"/>
    <col min="14" max="14" width="22.75" style="6" customWidth="1"/>
    <col min="15" max="67" width="9" style="6" customWidth="1"/>
    <col min="68" max="16384" width="9" style="6"/>
  </cols>
  <sheetData>
    <row r="1" spans="1:14" ht="30.75" x14ac:dyDescent="0.45">
      <c r="A1" s="1"/>
      <c r="B1" s="71"/>
      <c r="C1" s="3"/>
      <c r="D1" s="3"/>
      <c r="E1" s="4"/>
      <c r="F1" s="5"/>
      <c r="G1" s="3"/>
      <c r="H1" s="5"/>
      <c r="I1" s="5"/>
      <c r="J1" s="5"/>
      <c r="K1" s="56"/>
    </row>
    <row r="2" spans="1:14" ht="30.75" x14ac:dyDescent="0.45">
      <c r="A2" s="1"/>
      <c r="B2" s="71"/>
      <c r="C2" s="3"/>
      <c r="D2" s="3"/>
      <c r="E2" s="4"/>
      <c r="F2" s="5"/>
      <c r="G2" s="3"/>
      <c r="H2" s="5"/>
      <c r="I2" s="5"/>
      <c r="J2" s="5"/>
      <c r="K2" s="56"/>
    </row>
    <row r="3" spans="1:14" ht="73.5" customHeight="1" x14ac:dyDescent="0.4">
      <c r="A3" s="207" t="s">
        <v>107</v>
      </c>
      <c r="B3" s="207"/>
      <c r="C3" s="207"/>
      <c r="D3" s="207"/>
      <c r="E3" s="207"/>
      <c r="F3" s="207"/>
      <c r="G3" s="207"/>
      <c r="H3" s="207"/>
      <c r="I3" s="207"/>
      <c r="J3" s="207"/>
      <c r="K3" s="207"/>
    </row>
    <row r="4" spans="1:14" s="2" customFormat="1" ht="41.25" customHeight="1" x14ac:dyDescent="0.4">
      <c r="A4" s="7"/>
      <c r="B4" s="72"/>
      <c r="C4" s="8"/>
      <c r="D4" s="8"/>
      <c r="E4" s="8"/>
      <c r="F4" s="8"/>
      <c r="G4" s="156"/>
      <c r="H4" s="9"/>
      <c r="I4" s="45"/>
      <c r="J4" s="9"/>
      <c r="K4" s="65" t="s">
        <v>33</v>
      </c>
      <c r="L4" s="106"/>
      <c r="M4" s="106"/>
    </row>
    <row r="5" spans="1:14" s="46" customFormat="1" ht="72.75" customHeight="1" x14ac:dyDescent="0.25">
      <c r="A5" s="209" t="s">
        <v>3</v>
      </c>
      <c r="B5" s="212" t="s">
        <v>8</v>
      </c>
      <c r="C5" s="210" t="s">
        <v>66</v>
      </c>
      <c r="D5" s="210"/>
      <c r="E5" s="217" t="s">
        <v>101</v>
      </c>
      <c r="F5" s="217"/>
      <c r="G5" s="217"/>
      <c r="H5" s="217"/>
      <c r="I5" s="213" t="s">
        <v>69</v>
      </c>
      <c r="J5" s="213" t="s">
        <v>39</v>
      </c>
      <c r="K5" s="214" t="s">
        <v>60</v>
      </c>
      <c r="L5" s="105"/>
      <c r="M5" s="105"/>
    </row>
    <row r="6" spans="1:14" s="46" customFormat="1" ht="69.75" customHeight="1" x14ac:dyDescent="0.25">
      <c r="A6" s="209"/>
      <c r="B6" s="212"/>
      <c r="C6" s="211" t="s">
        <v>67</v>
      </c>
      <c r="D6" s="210" t="s">
        <v>68</v>
      </c>
      <c r="E6" s="208" t="s">
        <v>7</v>
      </c>
      <c r="F6" s="208"/>
      <c r="G6" s="208" t="s">
        <v>6</v>
      </c>
      <c r="H6" s="208"/>
      <c r="I6" s="213"/>
      <c r="J6" s="213"/>
      <c r="K6" s="215"/>
      <c r="L6" s="105"/>
      <c r="M6" s="105"/>
    </row>
    <row r="7" spans="1:14" s="46" customFormat="1" ht="69.75" x14ac:dyDescent="0.25">
      <c r="A7" s="209"/>
      <c r="B7" s="212"/>
      <c r="C7" s="211"/>
      <c r="D7" s="210"/>
      <c r="E7" s="66" t="s">
        <v>0</v>
      </c>
      <c r="F7" s="67" t="s">
        <v>12</v>
      </c>
      <c r="G7" s="68" t="s">
        <v>9</v>
      </c>
      <c r="H7" s="67" t="s">
        <v>2</v>
      </c>
      <c r="I7" s="213"/>
      <c r="J7" s="213"/>
      <c r="K7" s="216"/>
      <c r="L7" s="105"/>
      <c r="M7" s="105"/>
    </row>
    <row r="8" spans="1:14" s="14" customFormat="1" x14ac:dyDescent="0.25">
      <c r="A8" s="10">
        <v>1</v>
      </c>
      <c r="B8" s="10">
        <v>2</v>
      </c>
      <c r="C8" s="11">
        <v>3</v>
      </c>
      <c r="D8" s="11">
        <v>4</v>
      </c>
      <c r="E8" s="12">
        <v>5</v>
      </c>
      <c r="F8" s="11">
        <v>6</v>
      </c>
      <c r="G8" s="11">
        <v>7</v>
      </c>
      <c r="H8" s="13">
        <v>8</v>
      </c>
      <c r="I8" s="13">
        <v>9</v>
      </c>
      <c r="J8" s="11">
        <v>10</v>
      </c>
      <c r="K8" s="13">
        <v>11</v>
      </c>
      <c r="L8" s="49"/>
      <c r="M8" s="49"/>
    </row>
    <row r="9" spans="1:14" s="47" customFormat="1" ht="87" customHeight="1" x14ac:dyDescent="0.25">
      <c r="A9" s="209"/>
      <c r="B9" s="73" t="s">
        <v>32</v>
      </c>
      <c r="C9" s="16">
        <f>SUM(C10:C14)</f>
        <v>10661148.109999999</v>
      </c>
      <c r="D9" s="16">
        <f t="shared" ref="D9:G9" si="0">SUM(D10:D14)</f>
        <v>10761830.41</v>
      </c>
      <c r="E9" s="16">
        <f>SUM(E10:E14)</f>
        <v>2917935.9</v>
      </c>
      <c r="F9" s="16">
        <f>E9/D9*100</f>
        <v>27.11</v>
      </c>
      <c r="G9" s="16">
        <f t="shared" si="0"/>
        <v>2830426.06</v>
      </c>
      <c r="H9" s="16">
        <f>G9/D9*100</f>
        <v>26.3</v>
      </c>
      <c r="I9" s="16">
        <f>SUM(I10:I14)</f>
        <v>10761807.810000001</v>
      </c>
      <c r="J9" s="16">
        <f>SUM(J10:J14)</f>
        <v>22.6</v>
      </c>
      <c r="K9" s="218"/>
      <c r="L9" s="107"/>
      <c r="M9" s="107"/>
      <c r="N9" s="125"/>
    </row>
    <row r="10" spans="1:14" s="46" customFormat="1" ht="39.75" customHeight="1" x14ac:dyDescent="0.25">
      <c r="A10" s="209"/>
      <c r="B10" s="70" t="s">
        <v>4</v>
      </c>
      <c r="C10" s="16">
        <f>C16+C24+C31+C38+C44+C50+C56+C64+C131+C138+C156+C163+C170+C150+C180</f>
        <v>50596.84</v>
      </c>
      <c r="D10" s="16">
        <f>D16+D24+D31+D38+D44+D50+D56+D64+D131+D138+D156+D163+D170+D150+D180</f>
        <v>45297.51</v>
      </c>
      <c r="E10" s="16">
        <f>E16+E24+E31+E38+E44+E50+E56+E64+E131+E138+E156+E163+E170+E150+E180</f>
        <v>15671.91</v>
      </c>
      <c r="F10" s="33" t="e">
        <f>F16+F24+F31+F38+F44+F50+F56+F64+F131+F138+F156+F163+F170+F150+F180</f>
        <v>#DIV/0!</v>
      </c>
      <c r="G10" s="16">
        <f>G16+G24+G31+G38+G44+G50+G56+G64+G131+G138+G156+G163+G170+G150+G180</f>
        <v>6929.63</v>
      </c>
      <c r="H10" s="33" t="e">
        <f>H16+H24+H31+H38+H44+H50+H56+H64+H131+H138+H156+H163+H170+H150+H180</f>
        <v>#DIV/0!</v>
      </c>
      <c r="I10" s="16">
        <f>I16+I24+I31+I38+I44+I50+I56+I64+I131+I138+I156+I163+I170+I150+I180</f>
        <v>45297.51</v>
      </c>
      <c r="J10" s="16">
        <f>J16+J24+J31+J38+J44+J50+J56+J64+J131+J138+J156+J163+J170+J150+J180</f>
        <v>0</v>
      </c>
      <c r="K10" s="219"/>
      <c r="L10" s="107"/>
      <c r="M10" s="107"/>
      <c r="N10" s="125"/>
    </row>
    <row r="11" spans="1:14" s="46" customFormat="1" ht="39.75" customHeight="1" x14ac:dyDescent="0.25">
      <c r="A11" s="209"/>
      <c r="B11" s="70" t="s">
        <v>16</v>
      </c>
      <c r="C11" s="16">
        <f>C17+C25+C32+C39+C45+C51+C57+C65+C132+C139+C157+C164+C171+C151+C181</f>
        <v>10362993.220000001</v>
      </c>
      <c r="D11" s="16">
        <f>D17+D25+D32+D39+D45+D51+D57+D65+D132+D139+D157+D164+D171+D151+D181</f>
        <v>10468974.85</v>
      </c>
      <c r="E11" s="16">
        <f>E17+E25+E32+E39+E45+E51+E57+E65+E132+E139+E157+E164+E171+E151+E181</f>
        <v>2853878.87</v>
      </c>
      <c r="F11" s="16">
        <f t="shared" ref="F11:F14" si="1">E11/D11*100</f>
        <v>27.26</v>
      </c>
      <c r="G11" s="15">
        <f>G17+G25+G32+G39+G45+G51+G57+G65+G132+G139+G157+G164+G171+G151+G181</f>
        <v>2775111.31</v>
      </c>
      <c r="H11" s="16">
        <f t="shared" ref="H11:H14" si="2">G11/D11*100</f>
        <v>26.51</v>
      </c>
      <c r="I11" s="16">
        <f>I17+I25+I32+I39+I45+I51+I57+I65+I132+I139+I157+I164+I171+I151+I181</f>
        <v>10468952.25</v>
      </c>
      <c r="J11" s="15">
        <f>J17+J25+J32+J39+J45+J51+J57+J65+J132+J139+J157+J164+J171+J151+J181</f>
        <v>22.6</v>
      </c>
      <c r="K11" s="219"/>
      <c r="L11" s="107"/>
      <c r="M11" s="107"/>
      <c r="N11" s="125"/>
    </row>
    <row r="12" spans="1:14" s="46" customFormat="1" ht="39.75" customHeight="1" x14ac:dyDescent="0.25">
      <c r="A12" s="209"/>
      <c r="B12" s="70" t="s">
        <v>11</v>
      </c>
      <c r="C12" s="16">
        <f>C18+C26+C33+C40+C46+C52+C58+C66+C133+C140+C158+C165+C172+C152</f>
        <v>185733.58</v>
      </c>
      <c r="D12" s="16">
        <f>D18+D26+D33+D40+D46+D52+D58+D66+D133+D140+D158+D165+D172+D152</f>
        <v>185733.58</v>
      </c>
      <c r="E12" s="16">
        <f>E18+E26+E33+E40+E46+E52+E58+E66+E133+E140+E158+E165+E172+E152</f>
        <v>44925.2</v>
      </c>
      <c r="F12" s="16">
        <f t="shared" si="1"/>
        <v>24.19</v>
      </c>
      <c r="G12" s="16">
        <f>G18+G26+G33+G40+G46+G52+G58+G66+G133+G140+G158+G165+G172+G152</f>
        <v>44925.2</v>
      </c>
      <c r="H12" s="16">
        <f t="shared" si="2"/>
        <v>24.19</v>
      </c>
      <c r="I12" s="16">
        <f>I18+I26+I33+I40+I46+I52+I58+I66+I133+I140+I158+I165+I172+I152</f>
        <v>185733.58</v>
      </c>
      <c r="J12" s="16">
        <f>J18+J26+J33+J40+J46+J52+J58+J66+J133+J140+J158+J165+J172+J152</f>
        <v>0</v>
      </c>
      <c r="K12" s="219"/>
      <c r="L12" s="107"/>
      <c r="M12" s="107"/>
      <c r="N12" s="125"/>
    </row>
    <row r="13" spans="1:14" s="46" customFormat="1" ht="39.75" customHeight="1" x14ac:dyDescent="0.25">
      <c r="A13" s="209"/>
      <c r="B13" s="70" t="s">
        <v>13</v>
      </c>
      <c r="C13" s="16">
        <f t="shared" ref="C13:E14" si="3">C19+C27+C34+C41+C47+C53+C59+C67+C134+C141+C159+C166+C173</f>
        <v>14140.61</v>
      </c>
      <c r="D13" s="16">
        <f t="shared" si="3"/>
        <v>14140.61</v>
      </c>
      <c r="E13" s="16">
        <f t="shared" si="3"/>
        <v>3459.92</v>
      </c>
      <c r="F13" s="16">
        <f t="shared" si="1"/>
        <v>24.47</v>
      </c>
      <c r="G13" s="16">
        <f>G19+G27+G34+G41+G47+G53+G59+G67+G134+G141+G159+G166+G173</f>
        <v>3459.92</v>
      </c>
      <c r="H13" s="16">
        <f t="shared" si="2"/>
        <v>24.47</v>
      </c>
      <c r="I13" s="16">
        <f t="shared" ref="I13:J14" si="4">I19+I27+I34+I41+I47+I53+I59+I67+I134+I141+I159+I166+I173</f>
        <v>14140.61</v>
      </c>
      <c r="J13" s="16">
        <f t="shared" si="4"/>
        <v>0</v>
      </c>
      <c r="K13" s="219"/>
      <c r="L13" s="107"/>
      <c r="M13" s="107"/>
      <c r="N13" s="125"/>
    </row>
    <row r="14" spans="1:14" s="46" customFormat="1" ht="39.75" customHeight="1" x14ac:dyDescent="0.25">
      <c r="A14" s="209"/>
      <c r="B14" s="70" t="s">
        <v>5</v>
      </c>
      <c r="C14" s="16">
        <f t="shared" si="3"/>
        <v>47683.86</v>
      </c>
      <c r="D14" s="16">
        <f t="shared" si="3"/>
        <v>47683.86</v>
      </c>
      <c r="E14" s="16">
        <f t="shared" si="3"/>
        <v>0</v>
      </c>
      <c r="F14" s="16">
        <f t="shared" si="1"/>
        <v>0</v>
      </c>
      <c r="G14" s="16">
        <f>G20+G28+G35+G42+G48+G54+G60+G68+G135+G142+G160+G167+G174</f>
        <v>0</v>
      </c>
      <c r="H14" s="16">
        <f t="shared" si="2"/>
        <v>0</v>
      </c>
      <c r="I14" s="16">
        <f t="shared" si="4"/>
        <v>47683.86</v>
      </c>
      <c r="J14" s="16">
        <f t="shared" si="4"/>
        <v>0</v>
      </c>
      <c r="K14" s="220"/>
      <c r="L14" s="107"/>
      <c r="M14" s="107"/>
      <c r="N14" s="125">
        <f>D14-I14</f>
        <v>0</v>
      </c>
    </row>
    <row r="15" spans="1:14" s="47" customFormat="1" ht="141.75" customHeight="1" x14ac:dyDescent="0.25">
      <c r="A15" s="203" t="s">
        <v>34</v>
      </c>
      <c r="B15" s="73" t="s">
        <v>73</v>
      </c>
      <c r="C15" s="16">
        <f>C16+C17+C18+C19+C20</f>
        <v>3186.7</v>
      </c>
      <c r="D15" s="16">
        <f t="shared" ref="D15:G15" si="5">D16+D17+D18+D19+D20</f>
        <v>3186.7</v>
      </c>
      <c r="E15" s="16">
        <f t="shared" si="5"/>
        <v>0</v>
      </c>
      <c r="F15" s="18">
        <f>E15/D15</f>
        <v>0</v>
      </c>
      <c r="G15" s="16">
        <f t="shared" si="5"/>
        <v>0</v>
      </c>
      <c r="H15" s="42">
        <f>G15/D15</f>
        <v>0</v>
      </c>
      <c r="I15" s="16">
        <f t="shared" ref="I15" si="6">I16+I17+I18+I19+I20</f>
        <v>3186.7</v>
      </c>
      <c r="J15" s="16">
        <f t="shared" ref="J15" si="7">J16+J17+J18+J19+J20</f>
        <v>0</v>
      </c>
      <c r="K15" s="221" t="s">
        <v>87</v>
      </c>
      <c r="L15" s="107"/>
      <c r="M15" s="107"/>
      <c r="N15" s="125">
        <f>D15-I15</f>
        <v>0</v>
      </c>
    </row>
    <row r="16" spans="1:14" s="47" customFormat="1" ht="37.5" customHeight="1" x14ac:dyDescent="0.25">
      <c r="A16" s="204"/>
      <c r="B16" s="70" t="s">
        <v>4</v>
      </c>
      <c r="C16" s="38"/>
      <c r="D16" s="38"/>
      <c r="E16" s="38"/>
      <c r="F16" s="39"/>
      <c r="G16" s="38"/>
      <c r="H16" s="39"/>
      <c r="I16" s="38"/>
      <c r="J16" s="38"/>
      <c r="K16" s="221"/>
      <c r="L16" s="107"/>
      <c r="M16" s="107"/>
      <c r="N16" s="125">
        <f>D16-I16</f>
        <v>0</v>
      </c>
    </row>
    <row r="17" spans="1:14" s="47" customFormat="1" ht="37.5" customHeight="1" x14ac:dyDescent="0.25">
      <c r="A17" s="204"/>
      <c r="B17" s="70" t="s">
        <v>16</v>
      </c>
      <c r="C17" s="94">
        <v>3186.7</v>
      </c>
      <c r="D17" s="94">
        <v>3186.7</v>
      </c>
      <c r="E17" s="94">
        <v>0</v>
      </c>
      <c r="F17" s="111">
        <f>E17/D17</f>
        <v>0</v>
      </c>
      <c r="G17" s="94">
        <v>0</v>
      </c>
      <c r="H17" s="111">
        <f>G17/D17</f>
        <v>0</v>
      </c>
      <c r="I17" s="94">
        <v>3186.7</v>
      </c>
      <c r="J17" s="94">
        <f>D17-I17</f>
        <v>0</v>
      </c>
      <c r="K17" s="221"/>
      <c r="L17" s="107"/>
      <c r="M17" s="107"/>
      <c r="N17" s="125">
        <f>D17-I17</f>
        <v>0</v>
      </c>
    </row>
    <row r="18" spans="1:14" s="47" customFormat="1" ht="37.5" customHeight="1" x14ac:dyDescent="0.25">
      <c r="A18" s="204"/>
      <c r="B18" s="70" t="s">
        <v>11</v>
      </c>
      <c r="C18" s="38"/>
      <c r="D18" s="38"/>
      <c r="E18" s="38"/>
      <c r="F18" s="39"/>
      <c r="G18" s="38"/>
      <c r="H18" s="39"/>
      <c r="I18" s="38"/>
      <c r="J18" s="38"/>
      <c r="K18" s="221"/>
      <c r="L18" s="107"/>
      <c r="M18" s="107"/>
      <c r="N18" s="125">
        <f>D18-I18</f>
        <v>0</v>
      </c>
    </row>
    <row r="19" spans="1:14" s="47" customFormat="1" ht="37.5" customHeight="1" x14ac:dyDescent="0.25">
      <c r="A19" s="204"/>
      <c r="B19" s="70" t="s">
        <v>13</v>
      </c>
      <c r="C19" s="94">
        <v>0</v>
      </c>
      <c r="D19" s="94">
        <v>0</v>
      </c>
      <c r="E19" s="94">
        <v>0</v>
      </c>
      <c r="F19" s="111"/>
      <c r="G19" s="94">
        <v>0</v>
      </c>
      <c r="H19" s="111"/>
      <c r="I19" s="94">
        <v>0</v>
      </c>
      <c r="J19" s="94">
        <f>D19-I19</f>
        <v>0</v>
      </c>
      <c r="K19" s="221"/>
      <c r="L19" s="107"/>
      <c r="M19" s="107"/>
      <c r="N19" s="125">
        <f>D19-I19</f>
        <v>0</v>
      </c>
    </row>
    <row r="20" spans="1:14" s="46" customFormat="1" ht="37.5" customHeight="1" x14ac:dyDescent="0.25">
      <c r="A20" s="205"/>
      <c r="B20" s="70" t="s">
        <v>5</v>
      </c>
      <c r="C20" s="38"/>
      <c r="D20" s="38"/>
      <c r="E20" s="38"/>
      <c r="F20" s="39"/>
      <c r="G20" s="38"/>
      <c r="H20" s="39"/>
      <c r="I20" s="38"/>
      <c r="J20" s="38"/>
      <c r="K20" s="221"/>
      <c r="L20" s="107"/>
      <c r="M20" s="107"/>
      <c r="N20" s="125">
        <f>D20-I20</f>
        <v>0</v>
      </c>
    </row>
    <row r="21" spans="1:14" ht="26.25" customHeight="1" x14ac:dyDescent="0.4">
      <c r="A21" s="203" t="s">
        <v>14</v>
      </c>
      <c r="B21" s="174" t="s">
        <v>74</v>
      </c>
      <c r="C21" s="195">
        <f>C24+C25+C26+C27</f>
        <v>8796596.8800000008</v>
      </c>
      <c r="D21" s="195">
        <f>D24+D25+D26+D27</f>
        <v>8824953.2799999993</v>
      </c>
      <c r="E21" s="195">
        <f>E24+E25+E26+E27</f>
        <v>2407974.58</v>
      </c>
      <c r="F21" s="195">
        <f>(E21/D21)*100</f>
        <v>27.29</v>
      </c>
      <c r="G21" s="195">
        <f>G24+G25+G26+G27</f>
        <v>2385946.77</v>
      </c>
      <c r="H21" s="225">
        <f>G21/D21</f>
        <v>0.27</v>
      </c>
      <c r="I21" s="195">
        <f>SUM(I24:I28)</f>
        <v>8824953.2799999993</v>
      </c>
      <c r="J21" s="195">
        <f>SUM(J24:J28)</f>
        <v>0</v>
      </c>
      <c r="K21" s="222" t="s">
        <v>120</v>
      </c>
      <c r="L21" s="107"/>
      <c r="M21" s="107"/>
      <c r="N21" s="125">
        <f>D21-I21</f>
        <v>0</v>
      </c>
    </row>
    <row r="22" spans="1:14" ht="243.75" customHeight="1" x14ac:dyDescent="0.4">
      <c r="A22" s="204"/>
      <c r="B22" s="206"/>
      <c r="C22" s="199"/>
      <c r="D22" s="199"/>
      <c r="E22" s="199"/>
      <c r="F22" s="199"/>
      <c r="G22" s="199"/>
      <c r="H22" s="226"/>
      <c r="I22" s="199"/>
      <c r="J22" s="199"/>
      <c r="K22" s="222"/>
      <c r="L22" s="107"/>
      <c r="M22" s="107"/>
      <c r="N22" s="125">
        <f>D22-I22</f>
        <v>0</v>
      </c>
    </row>
    <row r="23" spans="1:14" ht="342" customHeight="1" x14ac:dyDescent="0.4">
      <c r="A23" s="26"/>
      <c r="B23" s="175"/>
      <c r="C23" s="196"/>
      <c r="D23" s="196"/>
      <c r="E23" s="196"/>
      <c r="F23" s="196"/>
      <c r="G23" s="196"/>
      <c r="H23" s="227"/>
      <c r="I23" s="196"/>
      <c r="J23" s="196"/>
      <c r="K23" s="222"/>
      <c r="L23" s="107"/>
      <c r="M23" s="107"/>
      <c r="N23" s="125">
        <f>D23-I23</f>
        <v>0</v>
      </c>
    </row>
    <row r="24" spans="1:14" ht="63" customHeight="1" x14ac:dyDescent="0.4">
      <c r="A24" s="109"/>
      <c r="B24" s="110" t="s">
        <v>4</v>
      </c>
      <c r="C24" s="16"/>
      <c r="D24" s="17"/>
      <c r="E24" s="38"/>
      <c r="F24" s="150" t="e">
        <f t="shared" ref="F24" si="8">E24/D24</f>
        <v>#DIV/0!</v>
      </c>
      <c r="G24" s="151"/>
      <c r="H24" s="150" t="e">
        <f t="shared" ref="H24" si="9">G24/D24</f>
        <v>#DIV/0!</v>
      </c>
      <c r="I24" s="38"/>
      <c r="J24" s="16"/>
      <c r="K24" s="222"/>
      <c r="L24" s="107"/>
      <c r="M24" s="107"/>
      <c r="N24" s="125">
        <f>D24-I24</f>
        <v>0</v>
      </c>
    </row>
    <row r="25" spans="1:14" ht="89.25" customHeight="1" x14ac:dyDescent="0.4">
      <c r="A25" s="109"/>
      <c r="B25" s="110" t="s">
        <v>16</v>
      </c>
      <c r="C25" s="38">
        <v>8775607.9000000004</v>
      </c>
      <c r="D25" s="38">
        <v>8803964.3000000007</v>
      </c>
      <c r="E25" s="38">
        <v>2398578.27</v>
      </c>
      <c r="F25" s="39">
        <f>E25/D25</f>
        <v>0.27</v>
      </c>
      <c r="G25" s="38">
        <v>2376550.46</v>
      </c>
      <c r="H25" s="39">
        <f>G25/D25</f>
        <v>0.27</v>
      </c>
      <c r="I25" s="38">
        <f>8775867.9+28096.4</f>
        <v>8803964.3000000007</v>
      </c>
      <c r="J25" s="38">
        <f>D25-I25</f>
        <v>0</v>
      </c>
      <c r="K25" s="222"/>
      <c r="L25" s="107"/>
      <c r="M25" s="107"/>
      <c r="N25" s="125">
        <f>D25-I25</f>
        <v>0</v>
      </c>
    </row>
    <row r="26" spans="1:14" s="131" customFormat="1" ht="131.25" customHeight="1" x14ac:dyDescent="0.4">
      <c r="A26" s="152" t="s">
        <v>61</v>
      </c>
      <c r="B26" s="87" t="s">
        <v>11</v>
      </c>
      <c r="C26" s="44">
        <f>15139.86+5849.12</f>
        <v>20988.98</v>
      </c>
      <c r="D26" s="44">
        <f>15139.86+5849.12</f>
        <v>20988.98</v>
      </c>
      <c r="E26" s="44">
        <f>G26</f>
        <v>9396.31</v>
      </c>
      <c r="F26" s="83">
        <f t="shared" ref="F26:F27" si="10">E26/D26</f>
        <v>0.45</v>
      </c>
      <c r="G26" s="44">
        <v>9396.31</v>
      </c>
      <c r="H26" s="83">
        <f t="shared" ref="H26:H27" si="11">G26/D26</f>
        <v>0.45</v>
      </c>
      <c r="I26" s="44">
        <f>9641.9+320.16+11026.92</f>
        <v>20988.98</v>
      </c>
      <c r="J26" s="44">
        <f>D26-I26</f>
        <v>0</v>
      </c>
      <c r="K26" s="222"/>
      <c r="L26" s="107"/>
      <c r="M26" s="114"/>
      <c r="N26" s="153">
        <f>D26-I26</f>
        <v>0</v>
      </c>
    </row>
    <row r="27" spans="1:14" ht="45" customHeight="1" x14ac:dyDescent="0.4">
      <c r="A27" s="61"/>
      <c r="B27" s="110" t="s">
        <v>13</v>
      </c>
      <c r="C27" s="17"/>
      <c r="D27" s="17"/>
      <c r="E27" s="17">
        <f>G27</f>
        <v>0</v>
      </c>
      <c r="F27" s="138" t="e">
        <f t="shared" si="10"/>
        <v>#DIV/0!</v>
      </c>
      <c r="G27" s="139"/>
      <c r="H27" s="138" t="e">
        <f t="shared" si="11"/>
        <v>#DIV/0!</v>
      </c>
      <c r="I27" s="17"/>
      <c r="J27" s="94">
        <f>D27-I27</f>
        <v>0</v>
      </c>
      <c r="K27" s="222"/>
      <c r="L27" s="107"/>
      <c r="M27" s="107"/>
      <c r="N27" s="125">
        <f>D27-I27</f>
        <v>0</v>
      </c>
    </row>
    <row r="28" spans="1:14" ht="54" customHeight="1" x14ac:dyDescent="0.4">
      <c r="A28" s="61"/>
      <c r="B28" s="110" t="s">
        <v>5</v>
      </c>
      <c r="C28" s="17"/>
      <c r="D28" s="17"/>
      <c r="E28" s="20"/>
      <c r="F28" s="21"/>
      <c r="G28" s="20"/>
      <c r="H28" s="21"/>
      <c r="I28" s="17"/>
      <c r="J28" s="62"/>
      <c r="K28" s="222"/>
      <c r="L28" s="107"/>
      <c r="M28" s="107"/>
      <c r="N28" s="125">
        <f>D28-I28</f>
        <v>0</v>
      </c>
    </row>
    <row r="29" spans="1:14" ht="408" customHeight="1" x14ac:dyDescent="0.4">
      <c r="A29" s="203" t="s">
        <v>15</v>
      </c>
      <c r="B29" s="174" t="s">
        <v>98</v>
      </c>
      <c r="C29" s="195">
        <f>C31+C32+C33+C34+C35</f>
        <v>371774.07</v>
      </c>
      <c r="D29" s="195">
        <f t="shared" ref="D29:J29" si="12">D31+D32+D33+D34+D35</f>
        <v>387404.97</v>
      </c>
      <c r="E29" s="195">
        <f>E31+E32+E33+E34+E35</f>
        <v>119661.48</v>
      </c>
      <c r="F29" s="223">
        <f>E29/D29</f>
        <v>0.31</v>
      </c>
      <c r="G29" s="195">
        <f>G31+G32+G33+G34+G35</f>
        <v>66280.460000000006</v>
      </c>
      <c r="H29" s="223">
        <f>G29/D29</f>
        <v>0.17</v>
      </c>
      <c r="I29" s="195">
        <f>I31+I32+I33+I34+I35</f>
        <v>387404.97</v>
      </c>
      <c r="J29" s="195">
        <f t="shared" si="12"/>
        <v>0</v>
      </c>
      <c r="K29" s="183" t="s">
        <v>118</v>
      </c>
      <c r="L29" s="107"/>
      <c r="M29" s="107"/>
      <c r="N29" s="125">
        <f>D29-I29</f>
        <v>0</v>
      </c>
    </row>
    <row r="30" spans="1:14" ht="300" customHeight="1" x14ac:dyDescent="0.4">
      <c r="A30" s="205"/>
      <c r="B30" s="175"/>
      <c r="C30" s="196"/>
      <c r="D30" s="196"/>
      <c r="E30" s="196"/>
      <c r="F30" s="224"/>
      <c r="G30" s="196"/>
      <c r="H30" s="224"/>
      <c r="I30" s="196"/>
      <c r="J30" s="196"/>
      <c r="K30" s="183"/>
      <c r="L30" s="107"/>
      <c r="M30" s="107"/>
      <c r="N30" s="125">
        <f>D30-I30</f>
        <v>0</v>
      </c>
    </row>
    <row r="31" spans="1:14" ht="46.5" customHeight="1" x14ac:dyDescent="0.4">
      <c r="A31" s="60"/>
      <c r="B31" s="101" t="s">
        <v>4</v>
      </c>
      <c r="C31" s="17"/>
      <c r="D31" s="17"/>
      <c r="E31" s="17"/>
      <c r="F31" s="19"/>
      <c r="G31" s="17"/>
      <c r="H31" s="19"/>
      <c r="I31" s="17"/>
      <c r="J31" s="17"/>
      <c r="K31" s="183"/>
      <c r="L31" s="107"/>
      <c r="M31" s="107"/>
      <c r="N31" s="125">
        <f>D31-I31</f>
        <v>0</v>
      </c>
    </row>
    <row r="32" spans="1:14" ht="44.25" customHeight="1" x14ac:dyDescent="0.4">
      <c r="A32" s="60"/>
      <c r="B32" s="101" t="s">
        <v>63</v>
      </c>
      <c r="C32" s="17">
        <v>352070.5</v>
      </c>
      <c r="D32" s="17">
        <v>367701.4</v>
      </c>
      <c r="E32" s="17">
        <v>118222.31</v>
      </c>
      <c r="F32" s="39">
        <f t="shared" ref="F32:F33" si="13">E32/D32</f>
        <v>0.32</v>
      </c>
      <c r="G32" s="17">
        <v>64841.29</v>
      </c>
      <c r="H32" s="39">
        <f t="shared" ref="H32" si="14">G32/D32</f>
        <v>0.18</v>
      </c>
      <c r="I32" s="94">
        <f>197588.8+109585.98+57313.1+821.66+2391.86</f>
        <v>367701.4</v>
      </c>
      <c r="J32" s="80">
        <f>D32-I32</f>
        <v>0</v>
      </c>
      <c r="K32" s="183"/>
      <c r="L32" s="107"/>
      <c r="M32" s="107"/>
      <c r="N32" s="125">
        <f>D32-I32</f>
        <v>0</v>
      </c>
    </row>
    <row r="33" spans="1:14" ht="42" customHeight="1" x14ac:dyDescent="0.4">
      <c r="A33" s="60"/>
      <c r="B33" s="101" t="s">
        <v>11</v>
      </c>
      <c r="C33" s="17">
        <v>19703.57</v>
      </c>
      <c r="D33" s="17">
        <v>19703.57</v>
      </c>
      <c r="E33" s="17">
        <v>1439.17</v>
      </c>
      <c r="F33" s="39">
        <f t="shared" si="13"/>
        <v>7.0000000000000007E-2</v>
      </c>
      <c r="G33" s="17">
        <v>1439.17</v>
      </c>
      <c r="H33" s="39">
        <f>G33/D33</f>
        <v>7.0000000000000007E-2</v>
      </c>
      <c r="I33" s="94">
        <f>16490.34+3213.23</f>
        <v>19703.57</v>
      </c>
      <c r="J33" s="38">
        <f>D33-I33</f>
        <v>0</v>
      </c>
      <c r="K33" s="183"/>
      <c r="L33" s="107"/>
      <c r="M33" s="107"/>
      <c r="N33" s="125">
        <f>D33-I33</f>
        <v>0</v>
      </c>
    </row>
    <row r="34" spans="1:14" ht="44.25" customHeight="1" x14ac:dyDescent="0.4">
      <c r="A34" s="60"/>
      <c r="B34" s="101" t="s">
        <v>13</v>
      </c>
      <c r="C34" s="17"/>
      <c r="D34" s="17"/>
      <c r="E34" s="17">
        <f>G34</f>
        <v>0</v>
      </c>
      <c r="F34" s="39"/>
      <c r="G34" s="17"/>
      <c r="H34" s="39"/>
      <c r="I34" s="17"/>
      <c r="J34" s="38">
        <f>D34-I34</f>
        <v>0</v>
      </c>
      <c r="K34" s="183"/>
      <c r="L34" s="107"/>
      <c r="M34" s="107"/>
      <c r="N34" s="125">
        <f>D34-I34</f>
        <v>0</v>
      </c>
    </row>
    <row r="35" spans="1:14" ht="101.25" customHeight="1" x14ac:dyDescent="0.4">
      <c r="A35" s="60"/>
      <c r="B35" s="101" t="s">
        <v>5</v>
      </c>
      <c r="C35" s="17"/>
      <c r="D35" s="17"/>
      <c r="E35" s="17"/>
      <c r="F35" s="19"/>
      <c r="G35" s="17"/>
      <c r="H35" s="19"/>
      <c r="I35" s="17"/>
      <c r="J35" s="62"/>
      <c r="K35" s="183"/>
      <c r="L35" s="107"/>
      <c r="M35" s="107"/>
      <c r="N35" s="125">
        <f>D35-I35</f>
        <v>0</v>
      </c>
    </row>
    <row r="36" spans="1:14" s="48" customFormat="1" ht="96" customHeight="1" x14ac:dyDescent="0.25">
      <c r="A36" s="77" t="s">
        <v>35</v>
      </c>
      <c r="B36" s="73" t="s">
        <v>75</v>
      </c>
      <c r="C36" s="16"/>
      <c r="D36" s="16"/>
      <c r="E36" s="22"/>
      <c r="F36" s="18"/>
      <c r="G36" s="16"/>
      <c r="H36" s="32"/>
      <c r="I36" s="18"/>
      <c r="J36" s="18"/>
      <c r="K36" s="149" t="s">
        <v>40</v>
      </c>
      <c r="L36" s="107"/>
      <c r="M36" s="107"/>
      <c r="N36" s="125">
        <f>D36-I36</f>
        <v>0</v>
      </c>
    </row>
    <row r="37" spans="1:14" ht="372" customHeight="1" x14ac:dyDescent="0.4">
      <c r="A37" s="170" t="s">
        <v>1</v>
      </c>
      <c r="B37" s="154" t="s">
        <v>110</v>
      </c>
      <c r="C37" s="16">
        <f>C39+C40+C38</f>
        <v>5647.24</v>
      </c>
      <c r="D37" s="16">
        <f>D39+D40+D38</f>
        <v>6388.74</v>
      </c>
      <c r="E37" s="16">
        <f>E39+E40</f>
        <v>693.4</v>
      </c>
      <c r="F37" s="42">
        <f t="shared" ref="F37" si="15">E37/D37</f>
        <v>0.11</v>
      </c>
      <c r="G37" s="28">
        <f>G39+G40</f>
        <v>563.70000000000005</v>
      </c>
      <c r="H37" s="42">
        <f t="shared" ref="H37" si="16">G37/D37</f>
        <v>0.09</v>
      </c>
      <c r="I37" s="16">
        <f>I39+I40+I38</f>
        <v>6388.74</v>
      </c>
      <c r="J37" s="28">
        <f>J39+J40</f>
        <v>0</v>
      </c>
      <c r="K37" s="184" t="s">
        <v>96</v>
      </c>
      <c r="L37" s="107"/>
      <c r="M37" s="107"/>
      <c r="N37" s="125">
        <f>D37-I37</f>
        <v>0</v>
      </c>
    </row>
    <row r="38" spans="1:14" s="161" customFormat="1" ht="47.25" customHeight="1" x14ac:dyDescent="0.4">
      <c r="A38" s="157"/>
      <c r="B38" s="158" t="s">
        <v>4</v>
      </c>
      <c r="C38" s="38">
        <v>313.5</v>
      </c>
      <c r="D38" s="38">
        <v>1055</v>
      </c>
      <c r="E38" s="38">
        <v>0</v>
      </c>
      <c r="F38" s="39"/>
      <c r="G38" s="80">
        <v>0</v>
      </c>
      <c r="H38" s="39"/>
      <c r="I38" s="38">
        <f>D38</f>
        <v>1055</v>
      </c>
      <c r="J38" s="80"/>
      <c r="K38" s="184"/>
      <c r="L38" s="159"/>
      <c r="M38" s="159"/>
      <c r="N38" s="160"/>
    </row>
    <row r="39" spans="1:14" ht="43.5" customHeight="1" x14ac:dyDescent="0.4">
      <c r="A39" s="60"/>
      <c r="B39" s="70" t="s">
        <v>63</v>
      </c>
      <c r="C39" s="17">
        <v>4737.8</v>
      </c>
      <c r="D39" s="17">
        <v>4737.8</v>
      </c>
      <c r="E39" s="30">
        <v>674.3</v>
      </c>
      <c r="F39" s="39">
        <f t="shared" ref="F39:F40" si="17">E39/D39</f>
        <v>0.14000000000000001</v>
      </c>
      <c r="G39" s="30">
        <v>544.6</v>
      </c>
      <c r="H39" s="31">
        <f t="shared" ref="H39:H40" si="18">G39/D39</f>
        <v>0.11</v>
      </c>
      <c r="I39" s="17">
        <v>4737.8</v>
      </c>
      <c r="J39" s="38">
        <f>D39-I39</f>
        <v>0</v>
      </c>
      <c r="K39" s="184"/>
      <c r="L39" s="107"/>
      <c r="M39" s="107"/>
      <c r="N39" s="125">
        <f>D39-I39</f>
        <v>0</v>
      </c>
    </row>
    <row r="40" spans="1:14" s="100" customFormat="1" ht="43.5" customHeight="1" x14ac:dyDescent="0.4">
      <c r="A40" s="59"/>
      <c r="B40" s="98" t="s">
        <v>11</v>
      </c>
      <c r="C40" s="30">
        <v>595.94000000000005</v>
      </c>
      <c r="D40" s="30">
        <v>595.94000000000005</v>
      </c>
      <c r="E40" s="30">
        <f>G40</f>
        <v>19.100000000000001</v>
      </c>
      <c r="F40" s="99">
        <f t="shared" si="17"/>
        <v>0.03</v>
      </c>
      <c r="G40" s="30">
        <v>19.100000000000001</v>
      </c>
      <c r="H40" s="31">
        <f t="shared" si="18"/>
        <v>0.03</v>
      </c>
      <c r="I40" s="30">
        <f>595.94</f>
        <v>595.94000000000005</v>
      </c>
      <c r="J40" s="80">
        <f>D40-I40</f>
        <v>0</v>
      </c>
      <c r="K40" s="184"/>
      <c r="L40" s="107"/>
      <c r="M40" s="107"/>
      <c r="N40" s="125">
        <f>D40-I40</f>
        <v>0</v>
      </c>
    </row>
    <row r="41" spans="1:14" ht="43.5" customHeight="1" x14ac:dyDescent="0.4">
      <c r="A41" s="60"/>
      <c r="B41" s="70" t="s">
        <v>13</v>
      </c>
      <c r="C41" s="17"/>
      <c r="D41" s="17"/>
      <c r="E41" s="17"/>
      <c r="F41" s="23"/>
      <c r="G41" s="30"/>
      <c r="H41" s="63"/>
      <c r="I41" s="30"/>
      <c r="J41" s="17"/>
      <c r="K41" s="184"/>
      <c r="L41" s="107"/>
      <c r="M41" s="107"/>
      <c r="N41" s="125">
        <f>D41-I41</f>
        <v>0</v>
      </c>
    </row>
    <row r="42" spans="1:14" ht="43.5" customHeight="1" x14ac:dyDescent="0.4">
      <c r="A42" s="60"/>
      <c r="B42" s="70" t="s">
        <v>5</v>
      </c>
      <c r="C42" s="17"/>
      <c r="D42" s="17"/>
      <c r="E42" s="17"/>
      <c r="F42" s="19"/>
      <c r="G42" s="30"/>
      <c r="H42" s="31"/>
      <c r="I42" s="30"/>
      <c r="J42" s="17"/>
      <c r="K42" s="184"/>
      <c r="L42" s="107"/>
      <c r="M42" s="107"/>
      <c r="N42" s="125">
        <f>D42-I42</f>
        <v>0</v>
      </c>
    </row>
    <row r="43" spans="1:14" s="48" customFormat="1" ht="382.5" customHeight="1" x14ac:dyDescent="0.25">
      <c r="A43" s="77" t="s">
        <v>10</v>
      </c>
      <c r="B43" s="73" t="s">
        <v>99</v>
      </c>
      <c r="C43" s="16">
        <f>C44+C45+C46+C47</f>
        <v>202926.76</v>
      </c>
      <c r="D43" s="16">
        <f>D44+D45+D46+D47</f>
        <v>265118.76</v>
      </c>
      <c r="E43" s="16">
        <f>E44+E45+E46+E47+E48</f>
        <v>65426.95</v>
      </c>
      <c r="F43" s="18">
        <f>E43/D43</f>
        <v>0.25</v>
      </c>
      <c r="G43" s="134">
        <f>SUM(G44:G48)</f>
        <v>65426.96</v>
      </c>
      <c r="H43" s="29">
        <f>G43/D43</f>
        <v>0.25</v>
      </c>
      <c r="I43" s="134">
        <f>I44+I45+I46+I47</f>
        <v>265118.76</v>
      </c>
      <c r="J43" s="16">
        <f>D43-I43</f>
        <v>0</v>
      </c>
      <c r="K43" s="183" t="s">
        <v>106</v>
      </c>
      <c r="L43" s="107"/>
      <c r="M43" s="107"/>
      <c r="N43" s="125">
        <f>D43-I43</f>
        <v>0</v>
      </c>
    </row>
    <row r="44" spans="1:14" s="46" customFormat="1" ht="47.25" customHeight="1" x14ac:dyDescent="0.25">
      <c r="A44" s="64"/>
      <c r="B44" s="133" t="s">
        <v>4</v>
      </c>
      <c r="C44" s="17"/>
      <c r="D44" s="17"/>
      <c r="E44" s="30"/>
      <c r="F44" s="31"/>
      <c r="G44" s="30"/>
      <c r="H44" s="29"/>
      <c r="I44" s="17"/>
      <c r="J44" s="74">
        <f>D44-I44</f>
        <v>0</v>
      </c>
      <c r="K44" s="183"/>
      <c r="L44" s="107"/>
      <c r="M44" s="107"/>
      <c r="N44" s="125">
        <f>D44-I44</f>
        <v>0</v>
      </c>
    </row>
    <row r="45" spans="1:14" s="46" customFormat="1" ht="48.75" customHeight="1" x14ac:dyDescent="0.25">
      <c r="A45" s="64"/>
      <c r="B45" s="133" t="s">
        <v>63</v>
      </c>
      <c r="C45" s="17">
        <f>5894+183432.7</f>
        <v>189326.7</v>
      </c>
      <c r="D45" s="17">
        <f>5894+245624.7</f>
        <v>251518.7</v>
      </c>
      <c r="E45" s="30">
        <f>61523.41+559.14</f>
        <v>62082.55</v>
      </c>
      <c r="F45" s="31">
        <f>E45/D45</f>
        <v>0.25</v>
      </c>
      <c r="G45" s="80">
        <f>61523.41+559.15</f>
        <v>62082.559999999998</v>
      </c>
      <c r="H45" s="99">
        <f t="shared" ref="H45:H46" si="19">G45/D45</f>
        <v>0.25</v>
      </c>
      <c r="I45" s="17">
        <f>245624.7+5894</f>
        <v>251518.7</v>
      </c>
      <c r="J45" s="38">
        <f>D45-I45</f>
        <v>0</v>
      </c>
      <c r="K45" s="183"/>
      <c r="L45" s="107"/>
      <c r="M45" s="107"/>
      <c r="N45" s="125">
        <f>D45-I45</f>
        <v>0</v>
      </c>
    </row>
    <row r="46" spans="1:14" s="46" customFormat="1" ht="57.75" customHeight="1" x14ac:dyDescent="0.25">
      <c r="A46" s="64"/>
      <c r="B46" s="133" t="s">
        <v>11</v>
      </c>
      <c r="C46" s="30">
        <f>12927.61+666.45+6</f>
        <v>13600.06</v>
      </c>
      <c r="D46" s="30">
        <f>12927.61+666.45+6</f>
        <v>13600.06</v>
      </c>
      <c r="E46" s="30">
        <f>3238.07+106.33</f>
        <v>3344.4</v>
      </c>
      <c r="F46" s="31">
        <f>E46/D46</f>
        <v>0.25</v>
      </c>
      <c r="G46" s="30">
        <f>3238.07+106.33</f>
        <v>3344.4</v>
      </c>
      <c r="H46" s="99">
        <f t="shared" si="19"/>
        <v>0.25</v>
      </c>
      <c r="I46" s="17">
        <f>12927.61+666.45+6</f>
        <v>13600.06</v>
      </c>
      <c r="J46" s="38">
        <f>D46-I46</f>
        <v>0</v>
      </c>
      <c r="K46" s="183"/>
      <c r="L46" s="107"/>
      <c r="M46" s="107"/>
      <c r="N46" s="125">
        <f>D46-I46</f>
        <v>0</v>
      </c>
    </row>
    <row r="47" spans="1:14" s="46" customFormat="1" ht="48.75" customHeight="1" x14ac:dyDescent="0.25">
      <c r="A47" s="64"/>
      <c r="B47" s="133" t="s">
        <v>13</v>
      </c>
      <c r="C47" s="17">
        <v>0</v>
      </c>
      <c r="D47" s="17">
        <v>0</v>
      </c>
      <c r="E47" s="30"/>
      <c r="F47" s="31">
        <v>0</v>
      </c>
      <c r="G47" s="79"/>
      <c r="H47" s="31"/>
      <c r="I47" s="17">
        <v>0</v>
      </c>
      <c r="J47" s="16">
        <f>D47-I47</f>
        <v>0</v>
      </c>
      <c r="K47" s="183"/>
      <c r="L47" s="107"/>
      <c r="M47" s="107"/>
      <c r="N47" s="125">
        <f>D47-I47</f>
        <v>0</v>
      </c>
    </row>
    <row r="48" spans="1:14" s="46" customFormat="1" ht="29.25" customHeight="1" x14ac:dyDescent="0.25">
      <c r="A48" s="64"/>
      <c r="B48" s="133" t="s">
        <v>5</v>
      </c>
      <c r="C48" s="17"/>
      <c r="D48" s="17"/>
      <c r="E48" s="30"/>
      <c r="F48" s="31"/>
      <c r="G48" s="30"/>
      <c r="H48" s="31"/>
      <c r="I48" s="17"/>
      <c r="J48" s="19"/>
      <c r="K48" s="183"/>
      <c r="L48" s="107"/>
      <c r="M48" s="107"/>
      <c r="N48" s="125">
        <f>D48-I48</f>
        <v>0</v>
      </c>
    </row>
    <row r="49" spans="1:14" s="46" customFormat="1" ht="244.5" customHeight="1" x14ac:dyDescent="0.25">
      <c r="A49" s="163" t="s">
        <v>36</v>
      </c>
      <c r="B49" s="73" t="s">
        <v>88</v>
      </c>
      <c r="C49" s="16">
        <f>C50+C51+C52+C53</f>
        <v>9053.9</v>
      </c>
      <c r="D49" s="16">
        <f t="shared" ref="D49:E49" si="20">D50+D51+D52+D53</f>
        <v>8481.23</v>
      </c>
      <c r="E49" s="16">
        <f t="shared" si="20"/>
        <v>2021.7</v>
      </c>
      <c r="F49" s="42">
        <f t="shared" ref="F49:F51" si="21">E49/D49</f>
        <v>0.24</v>
      </c>
      <c r="G49" s="16">
        <f>G50+G51+G52+G53</f>
        <v>1909.61</v>
      </c>
      <c r="H49" s="42">
        <f t="shared" ref="H49:H51" si="22">G49/D49</f>
        <v>0.23</v>
      </c>
      <c r="I49" s="16">
        <f>I50+I51+I52+I53</f>
        <v>8481.23</v>
      </c>
      <c r="J49" s="16">
        <f>D49-I49</f>
        <v>0</v>
      </c>
      <c r="K49" s="197" t="s">
        <v>104</v>
      </c>
      <c r="L49" s="107"/>
      <c r="M49" s="107"/>
      <c r="N49" s="125">
        <f>D49-I49</f>
        <v>0</v>
      </c>
    </row>
    <row r="50" spans="1:14" s="46" customFormat="1" ht="36.75" customHeight="1" x14ac:dyDescent="0.25">
      <c r="A50" s="60"/>
      <c r="B50" s="70" t="s">
        <v>4</v>
      </c>
      <c r="C50" s="16"/>
      <c r="D50" s="16"/>
      <c r="E50" s="16"/>
      <c r="F50" s="18"/>
      <c r="G50" s="16"/>
      <c r="H50" s="18"/>
      <c r="I50" s="16"/>
      <c r="J50" s="16">
        <f>D50-I50</f>
        <v>0</v>
      </c>
      <c r="K50" s="197"/>
      <c r="L50" s="107"/>
      <c r="M50" s="107"/>
      <c r="N50" s="125">
        <f>D50-I50</f>
        <v>0</v>
      </c>
    </row>
    <row r="51" spans="1:14" s="46" customFormat="1" ht="36.75" customHeight="1" x14ac:dyDescent="0.25">
      <c r="A51" s="60"/>
      <c r="B51" s="70" t="s">
        <v>16</v>
      </c>
      <c r="C51" s="38">
        <v>9053.9</v>
      </c>
      <c r="D51" s="38">
        <v>8481.23</v>
      </c>
      <c r="E51" s="38">
        <v>2021.7</v>
      </c>
      <c r="F51" s="39">
        <f t="shared" si="21"/>
        <v>0.24</v>
      </c>
      <c r="G51" s="38">
        <v>1909.61</v>
      </c>
      <c r="H51" s="39">
        <f t="shared" si="22"/>
        <v>0.23</v>
      </c>
      <c r="I51" s="38">
        <f>8148.1+260.44+72.69</f>
        <v>8481.23</v>
      </c>
      <c r="J51" s="38">
        <f>D51-I51</f>
        <v>0</v>
      </c>
      <c r="K51" s="197"/>
      <c r="L51" s="107"/>
      <c r="M51" s="107"/>
      <c r="N51" s="125">
        <f>D51-I51</f>
        <v>0</v>
      </c>
    </row>
    <row r="52" spans="1:14" s="46" customFormat="1" ht="36.75" customHeight="1" x14ac:dyDescent="0.25">
      <c r="A52" s="60"/>
      <c r="B52" s="70" t="s">
        <v>11</v>
      </c>
      <c r="C52" s="16"/>
      <c r="D52" s="16"/>
      <c r="E52" s="16"/>
      <c r="F52" s="18"/>
      <c r="G52" s="16"/>
      <c r="H52" s="18"/>
      <c r="I52" s="15"/>
      <c r="J52" s="16"/>
      <c r="K52" s="197"/>
      <c r="L52" s="107"/>
      <c r="M52" s="107"/>
      <c r="N52" s="125">
        <f>D52-I52</f>
        <v>0</v>
      </c>
    </row>
    <row r="53" spans="1:14" s="46" customFormat="1" ht="36.75" customHeight="1" x14ac:dyDescent="0.25">
      <c r="A53" s="60"/>
      <c r="B53" s="70" t="s">
        <v>13</v>
      </c>
      <c r="C53" s="16"/>
      <c r="D53" s="16"/>
      <c r="E53" s="16"/>
      <c r="F53" s="18"/>
      <c r="G53" s="16"/>
      <c r="H53" s="18"/>
      <c r="I53" s="16"/>
      <c r="J53" s="16"/>
      <c r="K53" s="197"/>
      <c r="L53" s="107"/>
      <c r="M53" s="107"/>
      <c r="N53" s="125">
        <f>D53-I53</f>
        <v>0</v>
      </c>
    </row>
    <row r="54" spans="1:14" s="46" customFormat="1" ht="36.75" customHeight="1" x14ac:dyDescent="0.25">
      <c r="A54" s="60"/>
      <c r="B54" s="70" t="s">
        <v>5</v>
      </c>
      <c r="C54" s="17"/>
      <c r="D54" s="17"/>
      <c r="E54" s="17"/>
      <c r="F54" s="19"/>
      <c r="G54" s="17"/>
      <c r="H54" s="19"/>
      <c r="I54" s="17"/>
      <c r="J54" s="16">
        <f>D54-I54</f>
        <v>0</v>
      </c>
      <c r="K54" s="197"/>
      <c r="L54" s="107"/>
      <c r="M54" s="107"/>
      <c r="N54" s="125">
        <f>D54-I54</f>
        <v>0</v>
      </c>
    </row>
    <row r="55" spans="1:14" s="49" customFormat="1" ht="312" customHeight="1" x14ac:dyDescent="0.25">
      <c r="A55" s="103" t="s">
        <v>17</v>
      </c>
      <c r="B55" s="135" t="s">
        <v>91</v>
      </c>
      <c r="C55" s="78">
        <f>C56+C57+C58+C59+C60</f>
        <v>3031</v>
      </c>
      <c r="D55" s="78">
        <f>D56+D57+D58+D59+D60</f>
        <v>3031</v>
      </c>
      <c r="E55" s="78">
        <f t="shared" ref="E55" si="23">E56+E57+E58+E59+E60</f>
        <v>2232.7800000000002</v>
      </c>
      <c r="F55" s="136">
        <f>E55/D55</f>
        <v>0.74</v>
      </c>
      <c r="G55" s="78">
        <f>G56+G57+G58+G59+G60</f>
        <v>1235.78</v>
      </c>
      <c r="H55" s="136">
        <f>G55/D55</f>
        <v>0.41</v>
      </c>
      <c r="I55" s="78">
        <f>I56+I57+I58+I59+I60</f>
        <v>3008.4</v>
      </c>
      <c r="J55" s="15">
        <f>J56+J57+J58+J59+J60</f>
        <v>22.6</v>
      </c>
      <c r="K55" s="198" t="s">
        <v>114</v>
      </c>
      <c r="L55" s="107"/>
      <c r="M55" s="107"/>
      <c r="N55" s="125">
        <f>D55-I55</f>
        <v>22.6</v>
      </c>
    </row>
    <row r="56" spans="1:14" s="46" customFormat="1" ht="43.5" customHeight="1" x14ac:dyDescent="0.25">
      <c r="A56" s="77"/>
      <c r="B56" s="127" t="s">
        <v>4</v>
      </c>
      <c r="C56" s="43">
        <v>0</v>
      </c>
      <c r="D56" s="43">
        <v>0</v>
      </c>
      <c r="E56" s="43">
        <v>0</v>
      </c>
      <c r="F56" s="138" t="e">
        <f t="shared" ref="F56:F58" si="24">E56/D56</f>
        <v>#DIV/0!</v>
      </c>
      <c r="G56" s="139">
        <v>0</v>
      </c>
      <c r="H56" s="138" t="e">
        <f>G56/D56</f>
        <v>#DIV/0!</v>
      </c>
      <c r="I56" s="43">
        <v>0</v>
      </c>
      <c r="J56" s="94">
        <f>D56-I56</f>
        <v>0</v>
      </c>
      <c r="K56" s="198"/>
      <c r="L56" s="107"/>
      <c r="M56" s="107"/>
      <c r="N56" s="125">
        <f>D56-I56</f>
        <v>0</v>
      </c>
    </row>
    <row r="57" spans="1:14" s="46" customFormat="1" ht="58.5" customHeight="1" x14ac:dyDescent="0.25">
      <c r="A57" s="77"/>
      <c r="B57" s="127" t="s">
        <v>63</v>
      </c>
      <c r="C57" s="43">
        <v>3031</v>
      </c>
      <c r="D57" s="43">
        <v>3031</v>
      </c>
      <c r="E57" s="43">
        <f>997+1235.781</f>
        <v>2232.7800000000002</v>
      </c>
      <c r="F57" s="111">
        <f t="shared" si="24"/>
        <v>0.74</v>
      </c>
      <c r="G57" s="43">
        <v>1235.78</v>
      </c>
      <c r="H57" s="111">
        <f t="shared" ref="H57:H58" si="25">G57/D57</f>
        <v>0.41</v>
      </c>
      <c r="I57" s="43">
        <f>997+2011.4</f>
        <v>3008.4</v>
      </c>
      <c r="J57" s="137">
        <f>D57-I57</f>
        <v>22.6</v>
      </c>
      <c r="K57" s="198"/>
      <c r="L57" s="107"/>
      <c r="M57" s="107"/>
      <c r="N57" s="125">
        <f>D57-I57</f>
        <v>22.6</v>
      </c>
    </row>
    <row r="58" spans="1:14" s="46" customFormat="1" ht="54.75" customHeight="1" x14ac:dyDescent="0.25">
      <c r="A58" s="77"/>
      <c r="B58" s="127" t="s">
        <v>11</v>
      </c>
      <c r="C58" s="43">
        <v>0</v>
      </c>
      <c r="D58" s="43">
        <v>0</v>
      </c>
      <c r="E58" s="43">
        <f>G58</f>
        <v>0</v>
      </c>
      <c r="F58" s="138" t="e">
        <f t="shared" si="24"/>
        <v>#DIV/0!</v>
      </c>
      <c r="G58" s="139">
        <v>0</v>
      </c>
      <c r="H58" s="138" t="e">
        <f t="shared" si="25"/>
        <v>#DIV/0!</v>
      </c>
      <c r="I58" s="43">
        <v>0</v>
      </c>
      <c r="J58" s="137">
        <f>D58-I58</f>
        <v>0</v>
      </c>
      <c r="K58" s="198"/>
      <c r="L58" s="107"/>
      <c r="M58" s="107"/>
      <c r="N58" s="125">
        <f>D58-I58</f>
        <v>0</v>
      </c>
    </row>
    <row r="59" spans="1:14" s="46" customFormat="1" ht="54.75" customHeight="1" x14ac:dyDescent="0.25">
      <c r="A59" s="77"/>
      <c r="B59" s="127" t="s">
        <v>13</v>
      </c>
      <c r="C59" s="43"/>
      <c r="D59" s="43"/>
      <c r="E59" s="43"/>
      <c r="F59" s="128"/>
      <c r="G59" s="43"/>
      <c r="H59" s="128"/>
      <c r="I59" s="43"/>
      <c r="J59" s="43"/>
      <c r="K59" s="198"/>
      <c r="L59" s="107"/>
      <c r="M59" s="107"/>
      <c r="N59" s="125">
        <f>D59-I59</f>
        <v>0</v>
      </c>
    </row>
    <row r="60" spans="1:14" s="46" customFormat="1" ht="53.25" customHeight="1" x14ac:dyDescent="0.25">
      <c r="A60" s="77"/>
      <c r="B60" s="70" t="s">
        <v>5</v>
      </c>
      <c r="C60" s="17"/>
      <c r="D60" s="17"/>
      <c r="E60" s="17"/>
      <c r="F60" s="19"/>
      <c r="G60" s="17"/>
      <c r="H60" s="19"/>
      <c r="I60" s="17"/>
      <c r="J60" s="17"/>
      <c r="K60" s="198"/>
      <c r="L60" s="107"/>
      <c r="M60" s="107"/>
      <c r="N60" s="125">
        <f>D60-I60</f>
        <v>0</v>
      </c>
    </row>
    <row r="61" spans="1:14" s="46" customFormat="1" ht="101.25" customHeight="1" outlineLevel="1" x14ac:dyDescent="0.25">
      <c r="A61" s="77" t="s">
        <v>18</v>
      </c>
      <c r="B61" s="73" t="s">
        <v>76</v>
      </c>
      <c r="C61" s="24"/>
      <c r="D61" s="24"/>
      <c r="E61" s="27"/>
      <c r="F61" s="25"/>
      <c r="G61" s="24"/>
      <c r="H61" s="25"/>
      <c r="I61" s="25"/>
      <c r="J61" s="18"/>
      <c r="K61" s="149" t="s">
        <v>40</v>
      </c>
      <c r="L61" s="107"/>
      <c r="M61" s="107"/>
      <c r="N61" s="125">
        <f>D61-I61</f>
        <v>0</v>
      </c>
    </row>
    <row r="62" spans="1:14" s="50" customFormat="1" ht="81.75" customHeight="1" x14ac:dyDescent="0.25">
      <c r="A62" s="77" t="s">
        <v>19</v>
      </c>
      <c r="B62" s="73" t="s">
        <v>77</v>
      </c>
      <c r="C62" s="24"/>
      <c r="D62" s="24"/>
      <c r="E62" s="27"/>
      <c r="F62" s="25"/>
      <c r="G62" s="24"/>
      <c r="H62" s="25"/>
      <c r="I62" s="25"/>
      <c r="J62" s="18"/>
      <c r="K62" s="149" t="s">
        <v>40</v>
      </c>
      <c r="L62" s="107"/>
      <c r="M62" s="107"/>
      <c r="N62" s="125">
        <f>D62-I62</f>
        <v>0</v>
      </c>
    </row>
    <row r="63" spans="1:14" s="51" customFormat="1" ht="100.5" customHeight="1" x14ac:dyDescent="0.25">
      <c r="A63" s="168" t="s">
        <v>20</v>
      </c>
      <c r="B63" s="169" t="s">
        <v>92</v>
      </c>
      <c r="C63" s="167">
        <f>SUM(C64:C67)</f>
        <v>385071.25</v>
      </c>
      <c r="D63" s="167">
        <f>SUM(D64:D67)</f>
        <v>379030.42</v>
      </c>
      <c r="E63" s="167">
        <f>SUM(E64:E67)</f>
        <v>226256.76</v>
      </c>
      <c r="F63" s="167">
        <f>E63/D63</f>
        <v>0.6</v>
      </c>
      <c r="G63" s="167">
        <f t="shared" ref="G63" si="26">SUM(G64:G68)</f>
        <v>218756.74</v>
      </c>
      <c r="H63" s="136">
        <f>G63/D63</f>
        <v>0.57999999999999996</v>
      </c>
      <c r="I63" s="167">
        <f>SUM(I64:I67)</f>
        <v>379030.42</v>
      </c>
      <c r="J63" s="167">
        <f>SUM(J64:J68)</f>
        <v>0</v>
      </c>
      <c r="K63" s="195"/>
      <c r="L63" s="107"/>
      <c r="M63" s="107"/>
      <c r="N63" s="125">
        <f>D63-I63</f>
        <v>0</v>
      </c>
    </row>
    <row r="64" spans="1:14" s="52" customFormat="1" ht="30.75" customHeight="1" x14ac:dyDescent="0.25">
      <c r="A64" s="60"/>
      <c r="B64" s="115" t="s">
        <v>4</v>
      </c>
      <c r="C64" s="43">
        <f>C70+C94</f>
        <v>26784.240000000002</v>
      </c>
      <c r="D64" s="43">
        <f t="shared" ref="C64:E68" si="27">D70+D94</f>
        <v>20743.41</v>
      </c>
      <c r="E64" s="43">
        <f t="shared" si="27"/>
        <v>6101.71</v>
      </c>
      <c r="F64" s="23">
        <f t="shared" ref="F64:F66" si="28">E64/D64</f>
        <v>0.29399999999999998</v>
      </c>
      <c r="G64" s="17">
        <f>G70+G94</f>
        <v>0</v>
      </c>
      <c r="H64" s="23">
        <f t="shared" ref="H64:H66" si="29">G64/D64</f>
        <v>0</v>
      </c>
      <c r="I64" s="17">
        <f>I70+I94</f>
        <v>20743.41</v>
      </c>
      <c r="J64" s="17">
        <f>J70+J94</f>
        <v>0</v>
      </c>
      <c r="K64" s="199"/>
      <c r="L64" s="107"/>
      <c r="M64" s="107"/>
      <c r="N64" s="125">
        <f>D64-I64</f>
        <v>0</v>
      </c>
    </row>
    <row r="65" spans="1:14" s="52" customFormat="1" ht="30.75" customHeight="1" x14ac:dyDescent="0.25">
      <c r="A65" s="60"/>
      <c r="B65" s="115" t="s">
        <v>41</v>
      </c>
      <c r="C65" s="43">
        <f>C71+C95</f>
        <v>307703.62</v>
      </c>
      <c r="D65" s="43">
        <f t="shared" si="27"/>
        <v>307703.62</v>
      </c>
      <c r="E65" s="43">
        <f t="shared" si="27"/>
        <v>196091.81</v>
      </c>
      <c r="F65" s="23">
        <f t="shared" si="28"/>
        <v>0.63700000000000001</v>
      </c>
      <c r="G65" s="17">
        <f>G71+G95</f>
        <v>194693.5</v>
      </c>
      <c r="H65" s="23">
        <f t="shared" si="29"/>
        <v>0.63300000000000001</v>
      </c>
      <c r="I65" s="17">
        <f>I71+I95</f>
        <v>307703.62</v>
      </c>
      <c r="J65" s="17">
        <f>D65-I65</f>
        <v>0</v>
      </c>
      <c r="K65" s="199"/>
      <c r="L65" s="107"/>
      <c r="M65" s="107"/>
      <c r="N65" s="125">
        <f>D65-I65</f>
        <v>0</v>
      </c>
    </row>
    <row r="66" spans="1:14" s="52" customFormat="1" ht="30.75" customHeight="1" x14ac:dyDescent="0.25">
      <c r="A66" s="60"/>
      <c r="B66" s="115" t="s">
        <v>11</v>
      </c>
      <c r="C66" s="17">
        <f t="shared" si="27"/>
        <v>50583.39</v>
      </c>
      <c r="D66" s="17">
        <f t="shared" si="27"/>
        <v>50583.39</v>
      </c>
      <c r="E66" s="17">
        <f t="shared" si="27"/>
        <v>24063.24</v>
      </c>
      <c r="F66" s="23">
        <f t="shared" si="28"/>
        <v>0.47599999999999998</v>
      </c>
      <c r="G66" s="30">
        <f>G72+G96</f>
        <v>24063.24</v>
      </c>
      <c r="H66" s="23">
        <f t="shared" si="29"/>
        <v>0.47599999999999998</v>
      </c>
      <c r="I66" s="17">
        <f>I72+I96</f>
        <v>50583.39</v>
      </c>
      <c r="J66" s="17">
        <f>J72+J96</f>
        <v>0</v>
      </c>
      <c r="K66" s="199"/>
      <c r="L66" s="107"/>
      <c r="M66" s="107"/>
      <c r="N66" s="125">
        <f>D66-I66</f>
        <v>0</v>
      </c>
    </row>
    <row r="67" spans="1:14" s="52" customFormat="1" ht="30.75" customHeight="1" x14ac:dyDescent="0.25">
      <c r="A67" s="59"/>
      <c r="B67" s="116" t="s">
        <v>13</v>
      </c>
      <c r="C67" s="30">
        <f t="shared" si="27"/>
        <v>0</v>
      </c>
      <c r="D67" s="30">
        <f t="shared" si="27"/>
        <v>0</v>
      </c>
      <c r="E67" s="30">
        <f t="shared" si="27"/>
        <v>0</v>
      </c>
      <c r="F67" s="63">
        <v>0</v>
      </c>
      <c r="G67" s="30">
        <f>G76+G97</f>
        <v>0</v>
      </c>
      <c r="H67" s="63">
        <v>0</v>
      </c>
      <c r="I67" s="30">
        <f>I73+I97</f>
        <v>0</v>
      </c>
      <c r="J67" s="30">
        <f>J73+J97</f>
        <v>0</v>
      </c>
      <c r="K67" s="199"/>
      <c r="L67" s="107"/>
      <c r="M67" s="107"/>
      <c r="N67" s="125">
        <f>D67-I67</f>
        <v>0</v>
      </c>
    </row>
    <row r="68" spans="1:14" s="52" customFormat="1" ht="30.75" customHeight="1" collapsed="1" x14ac:dyDescent="0.25">
      <c r="A68" s="59"/>
      <c r="B68" s="116" t="s">
        <v>5</v>
      </c>
      <c r="C68" s="30">
        <f t="shared" si="27"/>
        <v>0</v>
      </c>
      <c r="D68" s="30">
        <f t="shared" si="27"/>
        <v>0</v>
      </c>
      <c r="E68" s="30">
        <f t="shared" si="27"/>
        <v>0</v>
      </c>
      <c r="F68" s="63"/>
      <c r="G68" s="30"/>
      <c r="H68" s="63"/>
      <c r="I68" s="30">
        <f>I74+I98</f>
        <v>0</v>
      </c>
      <c r="J68" s="63"/>
      <c r="K68" s="196"/>
      <c r="L68" s="107"/>
      <c r="M68" s="107"/>
      <c r="N68" s="125">
        <f>D68-I68</f>
        <v>0</v>
      </c>
    </row>
    <row r="69" spans="1:14" s="51" customFormat="1" ht="59.25" customHeight="1" x14ac:dyDescent="0.25">
      <c r="A69" s="89" t="s">
        <v>49</v>
      </c>
      <c r="B69" s="86" t="s">
        <v>58</v>
      </c>
      <c r="C69" s="81">
        <f>SUM(C70:C74)</f>
        <v>349514.14</v>
      </c>
      <c r="D69" s="81">
        <f>SUM(D70:D74)</f>
        <v>349514.14</v>
      </c>
      <c r="E69" s="81">
        <f>SUM(E70:E74)</f>
        <v>218756.74</v>
      </c>
      <c r="F69" s="120">
        <f>E69/D69</f>
        <v>0.63</v>
      </c>
      <c r="G69" s="81">
        <f>SUM(G70:G74)</f>
        <v>218756.74</v>
      </c>
      <c r="H69" s="82">
        <f>G69/D69</f>
        <v>0.626</v>
      </c>
      <c r="I69" s="81">
        <f>SUM(I70:I74)</f>
        <v>349514.14</v>
      </c>
      <c r="J69" s="81">
        <f>SUM(J71:J74)</f>
        <v>0</v>
      </c>
      <c r="K69" s="243"/>
      <c r="L69" s="107"/>
      <c r="M69" s="112"/>
      <c r="N69" s="125">
        <f>D69-I69</f>
        <v>0</v>
      </c>
    </row>
    <row r="70" spans="1:14" s="52" customFormat="1" ht="30.75" customHeight="1" x14ac:dyDescent="0.25">
      <c r="A70" s="90"/>
      <c r="B70" s="116" t="s">
        <v>4</v>
      </c>
      <c r="C70" s="30">
        <f>C82+C76</f>
        <v>0</v>
      </c>
      <c r="D70" s="30">
        <f t="shared" ref="D70:E70" si="30">D82+D76</f>
        <v>0</v>
      </c>
      <c r="E70" s="30">
        <f t="shared" si="30"/>
        <v>0</v>
      </c>
      <c r="F70" s="31"/>
      <c r="G70" s="30"/>
      <c r="H70" s="30"/>
      <c r="I70" s="30">
        <f t="shared" ref="I70:I72" si="31">I82+I76</f>
        <v>0</v>
      </c>
      <c r="J70" s="30">
        <f>D70-I70</f>
        <v>0</v>
      </c>
      <c r="K70" s="244"/>
      <c r="L70" s="107"/>
      <c r="M70" s="107"/>
      <c r="N70" s="125">
        <f>D70-I70</f>
        <v>0</v>
      </c>
    </row>
    <row r="71" spans="1:14" s="52" customFormat="1" ht="30.75" customHeight="1" x14ac:dyDescent="0.25">
      <c r="A71" s="90"/>
      <c r="B71" s="116" t="s">
        <v>62</v>
      </c>
      <c r="C71" s="30">
        <f>C83+C77</f>
        <v>299299.40000000002</v>
      </c>
      <c r="D71" s="30">
        <f t="shared" ref="D71:E71" si="32">D83+D77</f>
        <v>299299.40000000002</v>
      </c>
      <c r="E71" s="30">
        <f t="shared" si="32"/>
        <v>194693.5</v>
      </c>
      <c r="F71" s="31">
        <f>E71/D71</f>
        <v>0.65</v>
      </c>
      <c r="G71" s="30">
        <f t="shared" ref="G71:G72" si="33">G83+G77</f>
        <v>194693.5</v>
      </c>
      <c r="H71" s="31">
        <f>G71/D71</f>
        <v>0.65</v>
      </c>
      <c r="I71" s="30">
        <f t="shared" si="31"/>
        <v>299299.40000000002</v>
      </c>
      <c r="J71" s="30">
        <f>D71-I71</f>
        <v>0</v>
      </c>
      <c r="K71" s="244"/>
      <c r="L71" s="107"/>
      <c r="M71" s="107"/>
      <c r="N71" s="125">
        <f>D71-I71</f>
        <v>0</v>
      </c>
    </row>
    <row r="72" spans="1:14" s="52" customFormat="1" ht="30.75" customHeight="1" x14ac:dyDescent="0.25">
      <c r="A72" s="90"/>
      <c r="B72" s="116" t="s">
        <v>11</v>
      </c>
      <c r="C72" s="30">
        <f>C84+C78</f>
        <v>50214.74</v>
      </c>
      <c r="D72" s="30">
        <f t="shared" ref="D72:E72" si="34">D84+D78</f>
        <v>50214.74</v>
      </c>
      <c r="E72" s="30">
        <f t="shared" si="34"/>
        <v>24063.24</v>
      </c>
      <c r="F72" s="31">
        <f>E72/D72</f>
        <v>0.48</v>
      </c>
      <c r="G72" s="30">
        <f t="shared" si="33"/>
        <v>24063.24</v>
      </c>
      <c r="H72" s="31">
        <f>G72/D72</f>
        <v>0.48</v>
      </c>
      <c r="I72" s="30">
        <f t="shared" si="31"/>
        <v>50214.74</v>
      </c>
      <c r="J72" s="30">
        <f>D72-I72</f>
        <v>0</v>
      </c>
      <c r="K72" s="244"/>
      <c r="L72" s="107"/>
      <c r="M72" s="107"/>
      <c r="N72" s="125">
        <f>D72-I72</f>
        <v>0</v>
      </c>
    </row>
    <row r="73" spans="1:14" s="52" customFormat="1" ht="30.75" customHeight="1" x14ac:dyDescent="0.25">
      <c r="A73" s="90"/>
      <c r="B73" s="116" t="s">
        <v>13</v>
      </c>
      <c r="C73" s="30"/>
      <c r="D73" s="30"/>
      <c r="E73" s="30"/>
      <c r="F73" s="31">
        <v>0</v>
      </c>
      <c r="G73" s="30">
        <f>G85+G79</f>
        <v>0</v>
      </c>
      <c r="H73" s="31">
        <v>0</v>
      </c>
      <c r="I73" s="30">
        <f>I85+I79</f>
        <v>0</v>
      </c>
      <c r="J73" s="30">
        <v>0</v>
      </c>
      <c r="K73" s="244"/>
      <c r="L73" s="107"/>
      <c r="M73" s="107"/>
      <c r="N73" s="125">
        <f>D73-I73</f>
        <v>0</v>
      </c>
    </row>
    <row r="74" spans="1:14" s="52" customFormat="1" ht="30.75" customHeight="1" x14ac:dyDescent="0.25">
      <c r="A74" s="90"/>
      <c r="B74" s="116" t="s">
        <v>5</v>
      </c>
      <c r="C74" s="30">
        <f>C80+C86</f>
        <v>0</v>
      </c>
      <c r="D74" s="30">
        <f t="shared" ref="D74:J74" si="35">D80+D86</f>
        <v>0</v>
      </c>
      <c r="E74" s="30">
        <f t="shared" si="35"/>
        <v>0</v>
      </c>
      <c r="F74" s="30"/>
      <c r="G74" s="30">
        <f t="shared" si="35"/>
        <v>0</v>
      </c>
      <c r="H74" s="30"/>
      <c r="I74" s="30">
        <f t="shared" si="35"/>
        <v>0</v>
      </c>
      <c r="J74" s="30">
        <f t="shared" si="35"/>
        <v>0</v>
      </c>
      <c r="K74" s="245"/>
      <c r="L74" s="107"/>
      <c r="M74" s="107"/>
      <c r="N74" s="125">
        <f>D74-I74</f>
        <v>0</v>
      </c>
    </row>
    <row r="75" spans="1:14" s="40" customFormat="1" ht="133.5" customHeight="1" x14ac:dyDescent="0.25">
      <c r="A75" s="91" t="s">
        <v>50</v>
      </c>
      <c r="B75" s="121" t="s">
        <v>42</v>
      </c>
      <c r="C75" s="122">
        <f>SUM(C76:C80)</f>
        <v>218756.74</v>
      </c>
      <c r="D75" s="122">
        <f>SUM(D76:D80)</f>
        <v>218756.74</v>
      </c>
      <c r="E75" s="122">
        <f>SUM(E76:E80)</f>
        <v>218756.74</v>
      </c>
      <c r="F75" s="123">
        <f>E75/D75</f>
        <v>1</v>
      </c>
      <c r="G75" s="122">
        <f>SUM(G76:G80)</f>
        <v>218756.74</v>
      </c>
      <c r="H75" s="123">
        <f>G75/D75</f>
        <v>1</v>
      </c>
      <c r="I75" s="122">
        <f>SUM(I76:I80)</f>
        <v>218756.74</v>
      </c>
      <c r="J75" s="124">
        <f>J76+J77+J78+J79+J80</f>
        <v>0</v>
      </c>
      <c r="K75" s="240" t="s">
        <v>95</v>
      </c>
      <c r="L75" s="107"/>
      <c r="M75" s="113"/>
      <c r="N75" s="125">
        <f>D75-I75</f>
        <v>0</v>
      </c>
    </row>
    <row r="76" spans="1:14" s="41" customFormat="1" ht="30.75" customHeight="1" x14ac:dyDescent="0.25">
      <c r="A76" s="91"/>
      <c r="B76" s="87" t="s">
        <v>4</v>
      </c>
      <c r="C76" s="44"/>
      <c r="D76" s="78"/>
      <c r="E76" s="44"/>
      <c r="F76" s="83"/>
      <c r="G76" s="44"/>
      <c r="H76" s="83"/>
      <c r="I76" s="44"/>
      <c r="J76" s="44">
        <f>D76-I76</f>
        <v>0</v>
      </c>
      <c r="K76" s="241"/>
      <c r="L76" s="107"/>
      <c r="M76" s="114"/>
      <c r="N76" s="125">
        <f>D76-I76</f>
        <v>0</v>
      </c>
    </row>
    <row r="77" spans="1:14" s="41" customFormat="1" ht="30.75" customHeight="1" x14ac:dyDescent="0.25">
      <c r="A77" s="91"/>
      <c r="B77" s="87" t="s">
        <v>62</v>
      </c>
      <c r="C77" s="44">
        <v>194693.5</v>
      </c>
      <c r="D77" s="44">
        <v>194693.5</v>
      </c>
      <c r="E77" s="44">
        <v>194693.5</v>
      </c>
      <c r="F77" s="83">
        <f>E77/D77</f>
        <v>1</v>
      </c>
      <c r="G77" s="44">
        <v>194693.5</v>
      </c>
      <c r="H77" s="83">
        <f>G77/D77</f>
        <v>1</v>
      </c>
      <c r="I77" s="44">
        <v>194693.5</v>
      </c>
      <c r="J77" s="44">
        <f>D77-I77</f>
        <v>0</v>
      </c>
      <c r="K77" s="241"/>
      <c r="L77" s="107"/>
      <c r="M77" s="114"/>
      <c r="N77" s="125">
        <f>D77-I77</f>
        <v>0</v>
      </c>
    </row>
    <row r="78" spans="1:14" s="41" customFormat="1" ht="30.75" customHeight="1" x14ac:dyDescent="0.25">
      <c r="A78" s="91"/>
      <c r="B78" s="87" t="s">
        <v>43</v>
      </c>
      <c r="C78" s="44">
        <v>24063.24</v>
      </c>
      <c r="D78" s="44">
        <v>24063.24</v>
      </c>
      <c r="E78" s="44">
        <v>24063.24</v>
      </c>
      <c r="F78" s="83">
        <f>E78/D78</f>
        <v>1</v>
      </c>
      <c r="G78" s="44">
        <v>24063.24</v>
      </c>
      <c r="H78" s="83">
        <f>G78/D78</f>
        <v>1</v>
      </c>
      <c r="I78" s="44">
        <v>24063.24</v>
      </c>
      <c r="J78" s="44">
        <f>D78-I78</f>
        <v>0</v>
      </c>
      <c r="K78" s="241"/>
      <c r="L78" s="107"/>
      <c r="M78" s="114"/>
      <c r="N78" s="125">
        <f>D78-I78</f>
        <v>0</v>
      </c>
    </row>
    <row r="79" spans="1:14" s="41" customFormat="1" ht="30.75" customHeight="1" x14ac:dyDescent="0.25">
      <c r="A79" s="91"/>
      <c r="B79" s="87" t="s">
        <v>13</v>
      </c>
      <c r="C79" s="44"/>
      <c r="D79" s="44"/>
      <c r="E79" s="44"/>
      <c r="F79" s="83"/>
      <c r="G79" s="44"/>
      <c r="H79" s="83"/>
      <c r="I79" s="44"/>
      <c r="J79" s="44"/>
      <c r="K79" s="241"/>
      <c r="L79" s="107"/>
      <c r="M79" s="114"/>
      <c r="N79" s="125">
        <f>D79-I79</f>
        <v>0</v>
      </c>
    </row>
    <row r="80" spans="1:14" s="41" customFormat="1" ht="30.75" customHeight="1" x14ac:dyDescent="0.25">
      <c r="A80" s="91"/>
      <c r="B80" s="87" t="s">
        <v>5</v>
      </c>
      <c r="C80" s="44"/>
      <c r="D80" s="78"/>
      <c r="E80" s="44"/>
      <c r="F80" s="83"/>
      <c r="G80" s="44"/>
      <c r="H80" s="83"/>
      <c r="I80" s="44"/>
      <c r="J80" s="44"/>
      <c r="K80" s="242"/>
      <c r="L80" s="107"/>
      <c r="M80" s="114"/>
      <c r="N80" s="125">
        <f>D80-I80</f>
        <v>0</v>
      </c>
    </row>
    <row r="81" spans="1:14" s="51" customFormat="1" ht="81" customHeight="1" x14ac:dyDescent="0.25">
      <c r="A81" s="92" t="s">
        <v>51</v>
      </c>
      <c r="B81" s="88" t="s">
        <v>44</v>
      </c>
      <c r="C81" s="79">
        <f>SUM(C82:C86)</f>
        <v>130757.4</v>
      </c>
      <c r="D81" s="79">
        <f>SUM(D82:D86)</f>
        <v>130757.4</v>
      </c>
      <c r="E81" s="79">
        <f>SUM(E82:E86)</f>
        <v>0</v>
      </c>
      <c r="F81" s="84">
        <f>E81/D81</f>
        <v>0</v>
      </c>
      <c r="G81" s="79">
        <f>SUM(G82:G86)</f>
        <v>0</v>
      </c>
      <c r="H81" s="84">
        <f>G81/D81</f>
        <v>0</v>
      </c>
      <c r="I81" s="79">
        <f>SUM(I82:I86)</f>
        <v>130757.4</v>
      </c>
      <c r="J81" s="81">
        <f>J82+J83+J84+J85+J86</f>
        <v>0</v>
      </c>
      <c r="K81" s="237"/>
      <c r="L81" s="107"/>
      <c r="M81" s="112"/>
      <c r="N81" s="125">
        <f>D81-I81</f>
        <v>0</v>
      </c>
    </row>
    <row r="82" spans="1:14" s="52" customFormat="1" ht="30.75" customHeight="1" x14ac:dyDescent="0.25">
      <c r="A82" s="92"/>
      <c r="B82" s="116" t="s">
        <v>4</v>
      </c>
      <c r="C82" s="30">
        <f>C88</f>
        <v>0</v>
      </c>
      <c r="D82" s="30">
        <f>D88</f>
        <v>0</v>
      </c>
      <c r="E82" s="30">
        <f>E88</f>
        <v>0</v>
      </c>
      <c r="F82" s="31"/>
      <c r="G82" s="30"/>
      <c r="H82" s="31"/>
      <c r="I82" s="30"/>
      <c r="J82" s="30">
        <f>D82-I82</f>
        <v>0</v>
      </c>
      <c r="K82" s="238"/>
      <c r="L82" s="107"/>
      <c r="M82" s="107"/>
      <c r="N82" s="125">
        <f>D82-I82</f>
        <v>0</v>
      </c>
    </row>
    <row r="83" spans="1:14" s="52" customFormat="1" ht="30.75" customHeight="1" x14ac:dyDescent="0.25">
      <c r="A83" s="92"/>
      <c r="B83" s="116" t="s">
        <v>62</v>
      </c>
      <c r="C83" s="44">
        <f t="shared" ref="C83:D86" si="36">C89</f>
        <v>104605.9</v>
      </c>
      <c r="D83" s="44">
        <f t="shared" si="36"/>
        <v>104605.9</v>
      </c>
      <c r="E83" s="30">
        <f xml:space="preserve"> E89</f>
        <v>0</v>
      </c>
      <c r="F83" s="63">
        <f>E83/D83</f>
        <v>0</v>
      </c>
      <c r="G83" s="30">
        <f>E83</f>
        <v>0</v>
      </c>
      <c r="H83" s="63">
        <f>G83/D83</f>
        <v>0</v>
      </c>
      <c r="I83" s="30">
        <f t="shared" ref="I83:I85" si="37">I89</f>
        <v>104605.9</v>
      </c>
      <c r="J83" s="30">
        <f>D83-I83</f>
        <v>0</v>
      </c>
      <c r="K83" s="238"/>
      <c r="L83" s="107"/>
      <c r="M83" s="107"/>
      <c r="N83" s="125">
        <f>D83-I83</f>
        <v>0</v>
      </c>
    </row>
    <row r="84" spans="1:14" s="52" customFormat="1" ht="30.75" customHeight="1" x14ac:dyDescent="0.25">
      <c r="A84" s="92"/>
      <c r="B84" s="116" t="s">
        <v>43</v>
      </c>
      <c r="C84" s="30">
        <f t="shared" si="36"/>
        <v>26151.5</v>
      </c>
      <c r="D84" s="30">
        <f t="shared" si="36"/>
        <v>26151.5</v>
      </c>
      <c r="E84" s="30">
        <f>E90</f>
        <v>0</v>
      </c>
      <c r="F84" s="31">
        <f>E84/D84</f>
        <v>0</v>
      </c>
      <c r="G84" s="30">
        <f>G90</f>
        <v>0</v>
      </c>
      <c r="H84" s="31">
        <f>G84/D84</f>
        <v>0</v>
      </c>
      <c r="I84" s="30">
        <f t="shared" si="37"/>
        <v>26151.5</v>
      </c>
      <c r="J84" s="30">
        <f>D84-I84</f>
        <v>0</v>
      </c>
      <c r="K84" s="238"/>
      <c r="L84" s="107"/>
      <c r="M84" s="107"/>
      <c r="N84" s="125">
        <f>D84-I84</f>
        <v>0</v>
      </c>
    </row>
    <row r="85" spans="1:14" s="52" customFormat="1" ht="30.75" customHeight="1" x14ac:dyDescent="0.25">
      <c r="A85" s="92"/>
      <c r="B85" s="116" t="s">
        <v>13</v>
      </c>
      <c r="C85" s="30">
        <f t="shared" si="36"/>
        <v>0</v>
      </c>
      <c r="D85" s="30">
        <f t="shared" si="36"/>
        <v>0</v>
      </c>
      <c r="E85" s="30">
        <f>E91</f>
        <v>0</v>
      </c>
      <c r="F85" s="31"/>
      <c r="G85" s="30">
        <f>G91</f>
        <v>0</v>
      </c>
      <c r="H85" s="31"/>
      <c r="I85" s="30">
        <f t="shared" si="37"/>
        <v>0</v>
      </c>
      <c r="J85" s="30">
        <f>D85-I85</f>
        <v>0</v>
      </c>
      <c r="K85" s="238"/>
      <c r="L85" s="107"/>
      <c r="M85" s="107"/>
      <c r="N85" s="125">
        <f>D85-I85</f>
        <v>0</v>
      </c>
    </row>
    <row r="86" spans="1:14" s="52" customFormat="1" ht="30.75" customHeight="1" x14ac:dyDescent="0.25">
      <c r="A86" s="92"/>
      <c r="B86" s="116" t="s">
        <v>5</v>
      </c>
      <c r="C86" s="30">
        <f t="shared" si="36"/>
        <v>0</v>
      </c>
      <c r="D86" s="30">
        <f t="shared" si="36"/>
        <v>0</v>
      </c>
      <c r="E86" s="30">
        <f>E92</f>
        <v>0</v>
      </c>
      <c r="F86" s="31"/>
      <c r="G86" s="30"/>
      <c r="H86" s="31"/>
      <c r="I86" s="30"/>
      <c r="J86" s="30"/>
      <c r="K86" s="239"/>
      <c r="L86" s="107"/>
      <c r="M86" s="107"/>
      <c r="N86" s="125">
        <f>D86-I86</f>
        <v>0</v>
      </c>
    </row>
    <row r="87" spans="1:14" s="53" customFormat="1" ht="92.25" customHeight="1" x14ac:dyDescent="0.25">
      <c r="A87" s="89" t="s">
        <v>71</v>
      </c>
      <c r="B87" s="86" t="s">
        <v>70</v>
      </c>
      <c r="C87" s="81">
        <f>SUM(C88:C92)</f>
        <v>130757.4</v>
      </c>
      <c r="D87" s="81">
        <f>SUM(D88:D92)</f>
        <v>130757.4</v>
      </c>
      <c r="E87" s="81">
        <f>SUM(E88:E92)</f>
        <v>0</v>
      </c>
      <c r="F87" s="120">
        <f>E87/D87</f>
        <v>0</v>
      </c>
      <c r="G87" s="81">
        <f>SUM(G88:G92)</f>
        <v>0</v>
      </c>
      <c r="H87" s="120">
        <f>G87/D87</f>
        <v>0</v>
      </c>
      <c r="I87" s="81">
        <f>SUM(I88:I92)</f>
        <v>130757.4</v>
      </c>
      <c r="J87" s="81">
        <f>J88+J89+J90+J91+J92</f>
        <v>0</v>
      </c>
      <c r="K87" s="176" t="s">
        <v>109</v>
      </c>
      <c r="L87" s="107"/>
      <c r="M87" s="112"/>
      <c r="N87" s="125">
        <f>D87-I87</f>
        <v>0</v>
      </c>
    </row>
    <row r="88" spans="1:14" s="52" customFormat="1" ht="30.75" customHeight="1" x14ac:dyDescent="0.25">
      <c r="A88" s="92"/>
      <c r="B88" s="116" t="s">
        <v>4</v>
      </c>
      <c r="C88" s="30"/>
      <c r="D88" s="117"/>
      <c r="E88" s="30"/>
      <c r="F88" s="31"/>
      <c r="G88" s="30"/>
      <c r="H88" s="31"/>
      <c r="I88" s="30"/>
      <c r="J88" s="30">
        <f>D88-I88</f>
        <v>0</v>
      </c>
      <c r="K88" s="177"/>
      <c r="L88" s="107"/>
      <c r="M88" s="107"/>
      <c r="N88" s="125">
        <f>D88-I88</f>
        <v>0</v>
      </c>
    </row>
    <row r="89" spans="1:14" s="52" customFormat="1" ht="30.75" customHeight="1" x14ac:dyDescent="0.25">
      <c r="A89" s="92"/>
      <c r="B89" s="116" t="s">
        <v>62</v>
      </c>
      <c r="C89" s="44">
        <v>104605.9</v>
      </c>
      <c r="D89" s="44">
        <v>104605.9</v>
      </c>
      <c r="E89" s="30">
        <v>0</v>
      </c>
      <c r="F89" s="63">
        <f>E89/D89</f>
        <v>0</v>
      </c>
      <c r="G89" s="30">
        <v>0</v>
      </c>
      <c r="H89" s="63">
        <f>G89/D89</f>
        <v>0</v>
      </c>
      <c r="I89" s="30">
        <v>104605.9</v>
      </c>
      <c r="J89" s="30">
        <f>D89-I89</f>
        <v>0</v>
      </c>
      <c r="K89" s="177"/>
      <c r="L89" s="107"/>
      <c r="M89" s="107"/>
      <c r="N89" s="125">
        <f>D89-I89</f>
        <v>0</v>
      </c>
    </row>
    <row r="90" spans="1:14" s="52" customFormat="1" ht="30.75" customHeight="1" x14ac:dyDescent="0.25">
      <c r="A90" s="92"/>
      <c r="B90" s="116" t="s">
        <v>43</v>
      </c>
      <c r="C90" s="30">
        <v>26151.5</v>
      </c>
      <c r="D90" s="30">
        <v>26151.5</v>
      </c>
      <c r="E90" s="30">
        <v>0</v>
      </c>
      <c r="F90" s="31">
        <f>E90/D90</f>
        <v>0</v>
      </c>
      <c r="G90" s="30">
        <v>0</v>
      </c>
      <c r="H90" s="31">
        <f>G90/D90</f>
        <v>0</v>
      </c>
      <c r="I90" s="30">
        <v>26151.5</v>
      </c>
      <c r="J90" s="30">
        <f>D90-I90</f>
        <v>0</v>
      </c>
      <c r="K90" s="177"/>
      <c r="L90" s="107"/>
      <c r="M90" s="107"/>
      <c r="N90" s="125">
        <f>D90-I90</f>
        <v>0</v>
      </c>
    </row>
    <row r="91" spans="1:14" s="52" customFormat="1" ht="30.75" customHeight="1" x14ac:dyDescent="0.25">
      <c r="A91" s="92"/>
      <c r="B91" s="116" t="s">
        <v>13</v>
      </c>
      <c r="C91" s="30">
        <v>0</v>
      </c>
      <c r="D91" s="30">
        <v>0</v>
      </c>
      <c r="E91" s="30"/>
      <c r="F91" s="31"/>
      <c r="G91" s="30"/>
      <c r="H91" s="31">
        <v>0</v>
      </c>
      <c r="I91" s="30"/>
      <c r="J91" s="30">
        <v>0</v>
      </c>
      <c r="K91" s="177"/>
      <c r="L91" s="107"/>
      <c r="M91" s="107"/>
      <c r="N91" s="125">
        <f>D91-I91</f>
        <v>0</v>
      </c>
    </row>
    <row r="92" spans="1:14" s="52" customFormat="1" ht="30.75" customHeight="1" x14ac:dyDescent="0.25">
      <c r="A92" s="92"/>
      <c r="B92" s="116" t="s">
        <v>5</v>
      </c>
      <c r="C92" s="30"/>
      <c r="D92" s="117"/>
      <c r="E92" s="30"/>
      <c r="F92" s="31"/>
      <c r="G92" s="30"/>
      <c r="H92" s="31"/>
      <c r="I92" s="31"/>
      <c r="J92" s="30"/>
      <c r="K92" s="178"/>
      <c r="L92" s="107"/>
      <c r="M92" s="107"/>
      <c r="N92" s="125">
        <f>D92-I92</f>
        <v>0</v>
      </c>
    </row>
    <row r="93" spans="1:14" s="51" customFormat="1" ht="98.25" customHeight="1" x14ac:dyDescent="0.25">
      <c r="A93" s="89" t="s">
        <v>52</v>
      </c>
      <c r="B93" s="86" t="s">
        <v>59</v>
      </c>
      <c r="C93" s="81">
        <f>SUM(C94:C98)</f>
        <v>35557.11</v>
      </c>
      <c r="D93" s="81">
        <f t="shared" ref="D93" si="38">SUM(D94:D98)</f>
        <v>29516.28</v>
      </c>
      <c r="E93" s="81">
        <f>SUM(E94:E98)</f>
        <v>7500.02</v>
      </c>
      <c r="F93" s="82">
        <f t="shared" ref="F93:F102" si="39">E93/D93</f>
        <v>0.254</v>
      </c>
      <c r="G93" s="81">
        <f>SUM(G94:G98)</f>
        <v>0</v>
      </c>
      <c r="H93" s="82">
        <f t="shared" ref="H93:H102" si="40">G93/D93</f>
        <v>0</v>
      </c>
      <c r="I93" s="81">
        <f>SUM(I94:I98)</f>
        <v>29516.28</v>
      </c>
      <c r="J93" s="81">
        <f t="shared" ref="J93" si="41">J94+J95+J96+J97+J98</f>
        <v>0</v>
      </c>
      <c r="K93" s="243"/>
      <c r="L93" s="107"/>
      <c r="M93" s="107"/>
      <c r="N93" s="125">
        <f>D93-I93</f>
        <v>0</v>
      </c>
    </row>
    <row r="94" spans="1:14" s="52" customFormat="1" x14ac:dyDescent="0.25">
      <c r="A94" s="90"/>
      <c r="B94" s="76" t="s">
        <v>4</v>
      </c>
      <c r="C94" s="30">
        <f>C118+C100+C106+C112+C124</f>
        <v>26784.240000000002</v>
      </c>
      <c r="D94" s="30">
        <f t="shared" ref="D94" si="42">D118+D100+D106+D112+D124</f>
        <v>20743.41</v>
      </c>
      <c r="E94" s="30">
        <f>E100+E106+E112+E118+E124</f>
        <v>6101.71</v>
      </c>
      <c r="F94" s="31">
        <f t="shared" si="39"/>
        <v>0.28999999999999998</v>
      </c>
      <c r="G94" s="30">
        <f>G118+G100+G106+G112+G124</f>
        <v>0</v>
      </c>
      <c r="H94" s="31">
        <f t="shared" si="40"/>
        <v>0</v>
      </c>
      <c r="I94" s="30">
        <f>I100+I106+I112+I118+I124</f>
        <v>20743.41</v>
      </c>
      <c r="J94" s="30">
        <f>D94-I94</f>
        <v>0</v>
      </c>
      <c r="K94" s="244"/>
      <c r="L94" s="107"/>
      <c r="M94" s="107"/>
      <c r="N94" s="125">
        <f>D94-I94</f>
        <v>0</v>
      </c>
    </row>
    <row r="95" spans="1:14" s="52" customFormat="1" x14ac:dyDescent="0.25">
      <c r="A95" s="90"/>
      <c r="B95" s="102" t="s">
        <v>41</v>
      </c>
      <c r="C95" s="30">
        <f>C119+C101+C107+C113+C125</f>
        <v>8404.2199999999993</v>
      </c>
      <c r="D95" s="30">
        <f t="shared" ref="C95:E98" si="43">D119+D101+D107+D113+D125</f>
        <v>8404.2199999999993</v>
      </c>
      <c r="E95" s="30">
        <f>E101++E107+E113+E119+E125</f>
        <v>1398.31</v>
      </c>
      <c r="F95" s="31">
        <f t="shared" si="39"/>
        <v>0.17</v>
      </c>
      <c r="G95" s="30">
        <f t="shared" ref="G95:G96" si="44">G119+G101+G107+G113+G125</f>
        <v>0</v>
      </c>
      <c r="H95" s="31">
        <f t="shared" si="40"/>
        <v>0</v>
      </c>
      <c r="I95" s="30">
        <f>I101+I107+I113+I119+I125</f>
        <v>8404.2199999999993</v>
      </c>
      <c r="J95" s="30">
        <f>D95-I95</f>
        <v>0</v>
      </c>
      <c r="K95" s="244"/>
      <c r="L95" s="107"/>
      <c r="M95" s="107"/>
      <c r="N95" s="125">
        <f>D95-I95</f>
        <v>0</v>
      </c>
    </row>
    <row r="96" spans="1:14" s="52" customFormat="1" x14ac:dyDescent="0.25">
      <c r="A96" s="90"/>
      <c r="B96" s="102" t="s">
        <v>43</v>
      </c>
      <c r="C96" s="30">
        <f t="shared" si="43"/>
        <v>368.65</v>
      </c>
      <c r="D96" s="30">
        <f t="shared" si="43"/>
        <v>368.65</v>
      </c>
      <c r="E96" s="30">
        <f t="shared" si="43"/>
        <v>0</v>
      </c>
      <c r="F96" s="31">
        <f t="shared" si="39"/>
        <v>0</v>
      </c>
      <c r="G96" s="30">
        <f t="shared" si="44"/>
        <v>0</v>
      </c>
      <c r="H96" s="31">
        <f t="shared" si="40"/>
        <v>0</v>
      </c>
      <c r="I96" s="30">
        <f>I102+I108+I114+I120+I126</f>
        <v>368.65</v>
      </c>
      <c r="J96" s="30">
        <f>D96-I96</f>
        <v>0</v>
      </c>
      <c r="K96" s="244"/>
      <c r="L96" s="107"/>
      <c r="M96" s="107"/>
      <c r="N96" s="125">
        <f>D96-I96</f>
        <v>0</v>
      </c>
    </row>
    <row r="97" spans="1:14" s="52" customFormat="1" ht="51" customHeight="1" x14ac:dyDescent="0.25">
      <c r="A97" s="90"/>
      <c r="B97" s="102" t="s">
        <v>13</v>
      </c>
      <c r="C97" s="30">
        <f t="shared" si="43"/>
        <v>0</v>
      </c>
      <c r="D97" s="30">
        <f t="shared" si="43"/>
        <v>0</v>
      </c>
      <c r="E97" s="30">
        <f t="shared" si="43"/>
        <v>0</v>
      </c>
      <c r="F97" s="31"/>
      <c r="G97" s="30"/>
      <c r="H97" s="31"/>
      <c r="I97" s="30"/>
      <c r="J97" s="17"/>
      <c r="K97" s="244"/>
      <c r="L97" s="107"/>
      <c r="M97" s="107"/>
      <c r="N97" s="125">
        <f>D97-I97</f>
        <v>0</v>
      </c>
    </row>
    <row r="98" spans="1:14" s="52" customFormat="1" ht="52.5" customHeight="1" collapsed="1" x14ac:dyDescent="0.25">
      <c r="A98" s="90"/>
      <c r="B98" s="102" t="s">
        <v>5</v>
      </c>
      <c r="C98" s="30">
        <f t="shared" si="43"/>
        <v>0</v>
      </c>
      <c r="D98" s="30">
        <f t="shared" si="43"/>
        <v>0</v>
      </c>
      <c r="E98" s="30">
        <f t="shared" si="43"/>
        <v>0</v>
      </c>
      <c r="F98" s="31"/>
      <c r="G98" s="30"/>
      <c r="H98" s="31"/>
      <c r="I98" s="30"/>
      <c r="J98" s="17"/>
      <c r="K98" s="245"/>
      <c r="L98" s="107"/>
      <c r="M98" s="107"/>
      <c r="N98" s="125">
        <f>D98-I98</f>
        <v>0</v>
      </c>
    </row>
    <row r="99" spans="1:14" s="95" customFormat="1" ht="96" customHeight="1" x14ac:dyDescent="0.25">
      <c r="A99" s="92" t="s">
        <v>53</v>
      </c>
      <c r="B99" s="88" t="s">
        <v>45</v>
      </c>
      <c r="C99" s="79">
        <f t="shared" ref="C99:E99" si="45">SUM(C100:C104)</f>
        <v>7226.55</v>
      </c>
      <c r="D99" s="79">
        <f t="shared" si="45"/>
        <v>7226.55</v>
      </c>
      <c r="E99" s="79">
        <f t="shared" si="45"/>
        <v>0</v>
      </c>
      <c r="F99" s="84">
        <f>E99/D99</f>
        <v>0</v>
      </c>
      <c r="G99" s="79">
        <f>SUM(G100:G104)</f>
        <v>0</v>
      </c>
      <c r="H99" s="84">
        <f t="shared" si="40"/>
        <v>0</v>
      </c>
      <c r="I99" s="79">
        <f>I100+I101+I102</f>
        <v>7226.55</v>
      </c>
      <c r="J99" s="16">
        <f t="shared" ref="J99" si="46">J100+J101+J102+J103+J104</f>
        <v>0</v>
      </c>
      <c r="K99" s="183" t="s">
        <v>102</v>
      </c>
      <c r="L99" s="107"/>
      <c r="M99" s="107"/>
      <c r="N99" s="125">
        <f>D99-I99</f>
        <v>0</v>
      </c>
    </row>
    <row r="100" spans="1:14" s="54" customFormat="1" ht="36" customHeight="1" x14ac:dyDescent="0.25">
      <c r="A100" s="92"/>
      <c r="B100" s="102" t="s">
        <v>64</v>
      </c>
      <c r="C100" s="30">
        <v>797.3</v>
      </c>
      <c r="D100" s="30">
        <v>797.3</v>
      </c>
      <c r="E100" s="30"/>
      <c r="F100" s="31"/>
      <c r="G100" s="30"/>
      <c r="H100" s="84">
        <v>0</v>
      </c>
      <c r="I100" s="85">
        <v>797.3</v>
      </c>
      <c r="J100" s="17">
        <f>D100-I100</f>
        <v>0</v>
      </c>
      <c r="K100" s="183"/>
      <c r="L100" s="107"/>
      <c r="M100" s="107"/>
      <c r="N100" s="125">
        <f>D100-I100</f>
        <v>0</v>
      </c>
    </row>
    <row r="101" spans="1:14" s="54" customFormat="1" ht="36" customHeight="1" x14ac:dyDescent="0.25">
      <c r="A101" s="92"/>
      <c r="B101" s="102" t="s">
        <v>62</v>
      </c>
      <c r="C101" s="30">
        <v>6060.6</v>
      </c>
      <c r="D101" s="30">
        <v>6060.6</v>
      </c>
      <c r="E101" s="30">
        <v>0</v>
      </c>
      <c r="F101" s="31">
        <f t="shared" si="39"/>
        <v>0</v>
      </c>
      <c r="G101" s="30">
        <v>0</v>
      </c>
      <c r="H101" s="84">
        <f t="shared" si="40"/>
        <v>0</v>
      </c>
      <c r="I101" s="85">
        <v>6060.6</v>
      </c>
      <c r="J101" s="17">
        <f>D101-I101</f>
        <v>0</v>
      </c>
      <c r="K101" s="183"/>
      <c r="L101" s="107"/>
      <c r="M101" s="107"/>
      <c r="N101" s="125">
        <f>D101-I101</f>
        <v>0</v>
      </c>
    </row>
    <row r="102" spans="1:14" s="54" customFormat="1" ht="36" customHeight="1" x14ac:dyDescent="0.25">
      <c r="A102" s="92"/>
      <c r="B102" s="102" t="s">
        <v>43</v>
      </c>
      <c r="C102" s="30">
        <v>368.65</v>
      </c>
      <c r="D102" s="30">
        <v>368.65</v>
      </c>
      <c r="E102" s="30"/>
      <c r="F102" s="31">
        <f t="shared" si="39"/>
        <v>0</v>
      </c>
      <c r="G102" s="30">
        <v>0</v>
      </c>
      <c r="H102" s="84">
        <f t="shared" si="40"/>
        <v>0</v>
      </c>
      <c r="I102" s="85">
        <v>368.65</v>
      </c>
      <c r="J102" s="17">
        <f>D102-I102</f>
        <v>0</v>
      </c>
      <c r="K102" s="183"/>
      <c r="L102" s="107"/>
      <c r="M102" s="107"/>
      <c r="N102" s="125">
        <f>D102-I102</f>
        <v>0</v>
      </c>
    </row>
    <row r="103" spans="1:14" s="54" customFormat="1" ht="36" customHeight="1" x14ac:dyDescent="0.25">
      <c r="A103" s="92"/>
      <c r="B103" s="102" t="s">
        <v>13</v>
      </c>
      <c r="C103" s="30"/>
      <c r="D103" s="69"/>
      <c r="E103" s="30"/>
      <c r="F103" s="31"/>
      <c r="G103" s="30"/>
      <c r="H103" s="31"/>
      <c r="I103" s="31"/>
      <c r="J103" s="17"/>
      <c r="K103" s="183"/>
      <c r="L103" s="107"/>
      <c r="M103" s="107"/>
      <c r="N103" s="125">
        <f>D103-I103</f>
        <v>0</v>
      </c>
    </row>
    <row r="104" spans="1:14" s="54" customFormat="1" ht="36" customHeight="1" collapsed="1" x14ac:dyDescent="0.25">
      <c r="A104" s="92"/>
      <c r="B104" s="102" t="s">
        <v>5</v>
      </c>
      <c r="C104" s="30"/>
      <c r="D104" s="69"/>
      <c r="E104" s="30"/>
      <c r="F104" s="31"/>
      <c r="G104" s="30"/>
      <c r="H104" s="31"/>
      <c r="I104" s="31"/>
      <c r="J104" s="17"/>
      <c r="K104" s="183"/>
      <c r="L104" s="107"/>
      <c r="M104" s="107"/>
      <c r="N104" s="125">
        <f>D104-I104</f>
        <v>0</v>
      </c>
    </row>
    <row r="105" spans="1:14" s="95" customFormat="1" ht="228.75" customHeight="1" x14ac:dyDescent="0.25">
      <c r="A105" s="92" t="s">
        <v>54</v>
      </c>
      <c r="B105" s="88" t="s">
        <v>46</v>
      </c>
      <c r="C105" s="79">
        <f t="shared" ref="C105:E105" si="47">SUM(C106:C110)</f>
        <v>13.1</v>
      </c>
      <c r="D105" s="79">
        <f t="shared" si="47"/>
        <v>13.1</v>
      </c>
      <c r="E105" s="79">
        <f t="shared" si="47"/>
        <v>0</v>
      </c>
      <c r="F105" s="84">
        <f t="shared" ref="F105:F129" si="48">E105/D105</f>
        <v>0</v>
      </c>
      <c r="G105" s="79">
        <f>SUM(G106:G110)</f>
        <v>0</v>
      </c>
      <c r="H105" s="104">
        <f t="shared" ref="H105:H129" si="49">G105/D105</f>
        <v>0</v>
      </c>
      <c r="I105" s="85">
        <f>I107</f>
        <v>13.1</v>
      </c>
      <c r="J105" s="16">
        <f t="shared" ref="J105" si="50">J106+J107+J108+J109+J110</f>
        <v>0</v>
      </c>
      <c r="K105" s="235" t="s">
        <v>94</v>
      </c>
      <c r="L105" s="107"/>
      <c r="M105" s="107"/>
      <c r="N105" s="125">
        <f>D105-I105</f>
        <v>0</v>
      </c>
    </row>
    <row r="106" spans="1:14" s="54" customFormat="1" x14ac:dyDescent="0.25">
      <c r="A106" s="92"/>
      <c r="B106" s="102" t="s">
        <v>4</v>
      </c>
      <c r="C106" s="30"/>
      <c r="D106" s="30"/>
      <c r="E106" s="30"/>
      <c r="F106" s="31"/>
      <c r="G106" s="30"/>
      <c r="H106" s="31"/>
      <c r="I106" s="31"/>
      <c r="J106" s="17">
        <f>D106-I106</f>
        <v>0</v>
      </c>
      <c r="K106" s="235"/>
      <c r="L106" s="107"/>
      <c r="M106" s="107"/>
      <c r="N106" s="125">
        <f>D106-I106</f>
        <v>0</v>
      </c>
    </row>
    <row r="107" spans="1:14" s="54" customFormat="1" x14ac:dyDescent="0.25">
      <c r="A107" s="92"/>
      <c r="B107" s="102" t="s">
        <v>41</v>
      </c>
      <c r="C107" s="30">
        <v>13.1</v>
      </c>
      <c r="D107" s="30">
        <v>13.1</v>
      </c>
      <c r="E107" s="30">
        <v>0</v>
      </c>
      <c r="F107" s="31">
        <f t="shared" si="48"/>
        <v>0</v>
      </c>
      <c r="G107" s="30">
        <v>0</v>
      </c>
      <c r="H107" s="63">
        <f t="shared" si="49"/>
        <v>0</v>
      </c>
      <c r="I107" s="85">
        <v>13.1</v>
      </c>
      <c r="J107" s="17">
        <f>D107-I107</f>
        <v>0</v>
      </c>
      <c r="K107" s="235"/>
      <c r="L107" s="107"/>
      <c r="M107" s="107"/>
      <c r="N107" s="125">
        <f>D107-I107</f>
        <v>0</v>
      </c>
    </row>
    <row r="108" spans="1:14" s="54" customFormat="1" x14ac:dyDescent="0.25">
      <c r="A108" s="92"/>
      <c r="B108" s="102" t="s">
        <v>43</v>
      </c>
      <c r="C108" s="30"/>
      <c r="D108" s="30"/>
      <c r="E108" s="30"/>
      <c r="F108" s="31"/>
      <c r="G108" s="30"/>
      <c r="H108" s="31"/>
      <c r="I108" s="31"/>
      <c r="J108" s="17">
        <f>D108-I108</f>
        <v>0</v>
      </c>
      <c r="K108" s="235"/>
      <c r="L108" s="107"/>
      <c r="M108" s="107"/>
      <c r="N108" s="125">
        <f>D108-I108</f>
        <v>0</v>
      </c>
    </row>
    <row r="109" spans="1:14" s="54" customFormat="1" x14ac:dyDescent="0.25">
      <c r="A109" s="92"/>
      <c r="B109" s="102" t="s">
        <v>13</v>
      </c>
      <c r="C109" s="30"/>
      <c r="D109" s="30"/>
      <c r="E109" s="30"/>
      <c r="F109" s="31"/>
      <c r="G109" s="30"/>
      <c r="H109" s="31"/>
      <c r="I109" s="31"/>
      <c r="J109" s="17"/>
      <c r="K109" s="235"/>
      <c r="L109" s="107"/>
      <c r="M109" s="107"/>
      <c r="N109" s="125">
        <f>D109-I109</f>
        <v>0</v>
      </c>
    </row>
    <row r="110" spans="1:14" s="54" customFormat="1" collapsed="1" x14ac:dyDescent="0.25">
      <c r="A110" s="92"/>
      <c r="B110" s="102" t="s">
        <v>5</v>
      </c>
      <c r="C110" s="30"/>
      <c r="D110" s="30"/>
      <c r="E110" s="30"/>
      <c r="F110" s="31"/>
      <c r="G110" s="30"/>
      <c r="H110" s="31"/>
      <c r="I110" s="31"/>
      <c r="J110" s="17"/>
      <c r="K110" s="235"/>
      <c r="L110" s="107"/>
      <c r="M110" s="107"/>
      <c r="N110" s="125">
        <f>D110-I110</f>
        <v>0</v>
      </c>
    </row>
    <row r="111" spans="1:14" s="96" customFormat="1" ht="114.75" customHeight="1" outlineLevel="1" x14ac:dyDescent="0.25">
      <c r="A111" s="92" t="s">
        <v>55</v>
      </c>
      <c r="B111" s="88" t="s">
        <v>47</v>
      </c>
      <c r="C111" s="79">
        <f>SUM(C112:C116)</f>
        <v>15193.4</v>
      </c>
      <c r="D111" s="79">
        <f t="shared" ref="D111:E111" si="51">SUM(D112:D116)</f>
        <v>9152.57</v>
      </c>
      <c r="E111" s="79">
        <f t="shared" si="51"/>
        <v>1525.43</v>
      </c>
      <c r="F111" s="84">
        <f t="shared" si="48"/>
        <v>0.17</v>
      </c>
      <c r="G111" s="79">
        <f>SUM(G112:G116)</f>
        <v>0</v>
      </c>
      <c r="H111" s="84">
        <f t="shared" si="49"/>
        <v>0</v>
      </c>
      <c r="I111" s="30">
        <f>I112</f>
        <v>9152.57</v>
      </c>
      <c r="J111" s="16">
        <f t="shared" ref="J111" si="52">J112+J113+J114+J115+J116</f>
        <v>0</v>
      </c>
      <c r="K111" s="236" t="s">
        <v>115</v>
      </c>
      <c r="L111" s="107"/>
      <c r="M111" s="107"/>
      <c r="N111" s="125">
        <f>D111-I111</f>
        <v>0</v>
      </c>
    </row>
    <row r="112" spans="1:14" s="54" customFormat="1" outlineLevel="1" x14ac:dyDescent="0.25">
      <c r="A112" s="92"/>
      <c r="B112" s="102" t="s">
        <v>4</v>
      </c>
      <c r="C112" s="30">
        <v>15193.4</v>
      </c>
      <c r="D112" s="30">
        <v>9152.57</v>
      </c>
      <c r="E112" s="30">
        <v>1525.43</v>
      </c>
      <c r="F112" s="31">
        <f t="shared" si="48"/>
        <v>0.17</v>
      </c>
      <c r="G112" s="30">
        <v>0</v>
      </c>
      <c r="H112" s="31">
        <f t="shared" si="49"/>
        <v>0</v>
      </c>
      <c r="I112" s="30">
        <v>9152.57</v>
      </c>
      <c r="J112" s="17">
        <f>D112-I112</f>
        <v>0</v>
      </c>
      <c r="K112" s="235"/>
      <c r="L112" s="107"/>
      <c r="M112" s="107"/>
      <c r="N112" s="125">
        <f>D112-I112</f>
        <v>0</v>
      </c>
    </row>
    <row r="113" spans="1:14" s="54" customFormat="1" outlineLevel="1" x14ac:dyDescent="0.25">
      <c r="A113" s="92"/>
      <c r="B113" s="102" t="s">
        <v>41</v>
      </c>
      <c r="C113" s="30"/>
      <c r="D113" s="30"/>
      <c r="E113" s="30"/>
      <c r="F113" s="31"/>
      <c r="G113" s="30"/>
      <c r="H113" s="31"/>
      <c r="I113" s="31"/>
      <c r="J113" s="17">
        <f>D113-I113</f>
        <v>0</v>
      </c>
      <c r="K113" s="235"/>
      <c r="L113" s="107"/>
      <c r="M113" s="107"/>
      <c r="N113" s="125">
        <f>D113-I113</f>
        <v>0</v>
      </c>
    </row>
    <row r="114" spans="1:14" s="54" customFormat="1" outlineLevel="1" x14ac:dyDescent="0.25">
      <c r="A114" s="92"/>
      <c r="B114" s="102" t="s">
        <v>43</v>
      </c>
      <c r="C114" s="30"/>
      <c r="D114" s="30"/>
      <c r="E114" s="30"/>
      <c r="F114" s="31"/>
      <c r="G114" s="30"/>
      <c r="H114" s="31"/>
      <c r="I114" s="31"/>
      <c r="J114" s="17">
        <f>D114-I114</f>
        <v>0</v>
      </c>
      <c r="K114" s="235"/>
      <c r="L114" s="107"/>
      <c r="M114" s="107"/>
      <c r="N114" s="125">
        <f>D114-I114</f>
        <v>0</v>
      </c>
    </row>
    <row r="115" spans="1:14" s="54" customFormat="1" outlineLevel="1" x14ac:dyDescent="0.25">
      <c r="A115" s="92"/>
      <c r="B115" s="102" t="s">
        <v>13</v>
      </c>
      <c r="C115" s="30"/>
      <c r="D115" s="69"/>
      <c r="E115" s="30"/>
      <c r="F115" s="31"/>
      <c r="G115" s="30"/>
      <c r="H115" s="31"/>
      <c r="I115" s="31"/>
      <c r="J115" s="17"/>
      <c r="K115" s="235"/>
      <c r="L115" s="107"/>
      <c r="M115" s="107"/>
      <c r="N115" s="125">
        <f>D115-I115</f>
        <v>0</v>
      </c>
    </row>
    <row r="116" spans="1:14" s="54" customFormat="1" outlineLevel="1" collapsed="1" x14ac:dyDescent="0.25">
      <c r="A116" s="92"/>
      <c r="B116" s="102" t="s">
        <v>5</v>
      </c>
      <c r="C116" s="30"/>
      <c r="D116" s="69"/>
      <c r="E116" s="30"/>
      <c r="F116" s="31"/>
      <c r="G116" s="30"/>
      <c r="H116" s="31"/>
      <c r="I116" s="31"/>
      <c r="J116" s="17"/>
      <c r="K116" s="235"/>
      <c r="L116" s="107"/>
      <c r="M116" s="107"/>
      <c r="N116" s="125">
        <f>D116-I116</f>
        <v>0</v>
      </c>
    </row>
    <row r="117" spans="1:14" s="53" customFormat="1" ht="121.5" customHeight="1" x14ac:dyDescent="0.25">
      <c r="A117" s="92" t="s">
        <v>56</v>
      </c>
      <c r="B117" s="88" t="s">
        <v>48</v>
      </c>
      <c r="C117" s="79">
        <f t="shared" ref="C117:E117" si="53">SUM(C118:C122)</f>
        <v>9957.66</v>
      </c>
      <c r="D117" s="79">
        <f t="shared" si="53"/>
        <v>9957.66</v>
      </c>
      <c r="E117" s="79">
        <f t="shared" si="53"/>
        <v>5974.59</v>
      </c>
      <c r="F117" s="84">
        <f t="shared" si="48"/>
        <v>0.6</v>
      </c>
      <c r="G117" s="79">
        <f>SUM(G118:G122)</f>
        <v>0</v>
      </c>
      <c r="H117" s="84">
        <f t="shared" si="49"/>
        <v>0</v>
      </c>
      <c r="I117" s="79">
        <f>SUM(I118:I122)</f>
        <v>9957.66</v>
      </c>
      <c r="J117" s="79">
        <f t="shared" ref="J117" si="54">J118+J119+J120+J121+J122</f>
        <v>0</v>
      </c>
      <c r="K117" s="246" t="s">
        <v>108</v>
      </c>
      <c r="L117" s="107"/>
      <c r="M117" s="107"/>
      <c r="N117" s="125">
        <f>D117-I117</f>
        <v>0</v>
      </c>
    </row>
    <row r="118" spans="1:14" s="52" customFormat="1" ht="25.5" customHeight="1" x14ac:dyDescent="0.25">
      <c r="A118" s="92"/>
      <c r="B118" s="102" t="s">
        <v>4</v>
      </c>
      <c r="C118" s="44">
        <v>7627.14</v>
      </c>
      <c r="D118" s="44">
        <v>7627.14</v>
      </c>
      <c r="E118" s="30">
        <v>4576.28</v>
      </c>
      <c r="F118" s="31">
        <f t="shared" si="48"/>
        <v>0.6</v>
      </c>
      <c r="G118" s="30">
        <v>0</v>
      </c>
      <c r="H118" s="31">
        <f t="shared" si="49"/>
        <v>0</v>
      </c>
      <c r="I118" s="30">
        <v>7627.14</v>
      </c>
      <c r="J118" s="30">
        <f>D118-I118</f>
        <v>0</v>
      </c>
      <c r="K118" s="246"/>
      <c r="L118" s="107"/>
      <c r="M118" s="107"/>
      <c r="N118" s="125">
        <f>D118-I118</f>
        <v>0</v>
      </c>
    </row>
    <row r="119" spans="1:14" s="52" customFormat="1" ht="25.5" customHeight="1" x14ac:dyDescent="0.25">
      <c r="A119" s="92"/>
      <c r="B119" s="102" t="s">
        <v>41</v>
      </c>
      <c r="C119" s="44">
        <v>2330.52</v>
      </c>
      <c r="D119" s="44">
        <v>2330.52</v>
      </c>
      <c r="E119" s="30">
        <v>1398.31</v>
      </c>
      <c r="F119" s="31">
        <f t="shared" si="48"/>
        <v>0.6</v>
      </c>
      <c r="G119" s="30">
        <v>0</v>
      </c>
      <c r="H119" s="31">
        <f t="shared" si="49"/>
        <v>0</v>
      </c>
      <c r="I119" s="30">
        <v>2330.52</v>
      </c>
      <c r="J119" s="30">
        <f>D119-I119</f>
        <v>0</v>
      </c>
      <c r="K119" s="246"/>
      <c r="L119" s="107"/>
      <c r="M119" s="107"/>
      <c r="N119" s="125">
        <f>D119-I119</f>
        <v>0</v>
      </c>
    </row>
    <row r="120" spans="1:14" s="52" customFormat="1" ht="25.5" customHeight="1" x14ac:dyDescent="0.25">
      <c r="A120" s="92"/>
      <c r="B120" s="102" t="s">
        <v>43</v>
      </c>
      <c r="C120" s="30"/>
      <c r="D120" s="30"/>
      <c r="E120" s="30"/>
      <c r="F120" s="31"/>
      <c r="G120" s="30"/>
      <c r="H120" s="31"/>
      <c r="I120" s="31"/>
      <c r="J120" s="30">
        <f>D120-I120</f>
        <v>0</v>
      </c>
      <c r="K120" s="246"/>
      <c r="L120" s="107"/>
      <c r="M120" s="107"/>
      <c r="N120" s="125">
        <f>D120-I120</f>
        <v>0</v>
      </c>
    </row>
    <row r="121" spans="1:14" s="52" customFormat="1" ht="25.5" customHeight="1" x14ac:dyDescent="0.25">
      <c r="A121" s="92"/>
      <c r="B121" s="102" t="s">
        <v>13</v>
      </c>
      <c r="C121" s="30"/>
      <c r="D121" s="69"/>
      <c r="E121" s="30"/>
      <c r="F121" s="31"/>
      <c r="G121" s="30"/>
      <c r="H121" s="31"/>
      <c r="I121" s="31"/>
      <c r="J121" s="30"/>
      <c r="K121" s="246"/>
      <c r="L121" s="107"/>
      <c r="M121" s="107"/>
      <c r="N121" s="125">
        <f>D121-I121</f>
        <v>0</v>
      </c>
    </row>
    <row r="122" spans="1:14" s="52" customFormat="1" ht="25.5" customHeight="1" x14ac:dyDescent="0.25">
      <c r="A122" s="92"/>
      <c r="B122" s="102" t="s">
        <v>5</v>
      </c>
      <c r="C122" s="30"/>
      <c r="D122" s="69"/>
      <c r="E122" s="30"/>
      <c r="F122" s="31"/>
      <c r="G122" s="30"/>
      <c r="H122" s="31"/>
      <c r="I122" s="31"/>
      <c r="J122" s="30"/>
      <c r="K122" s="246"/>
      <c r="L122" s="107"/>
      <c r="M122" s="107"/>
      <c r="N122" s="125">
        <f>D122-I122</f>
        <v>0</v>
      </c>
    </row>
    <row r="123" spans="1:14" s="53" customFormat="1" ht="85.5" customHeight="1" x14ac:dyDescent="0.25">
      <c r="A123" s="92" t="s">
        <v>57</v>
      </c>
      <c r="B123" s="88" t="s">
        <v>65</v>
      </c>
      <c r="C123" s="79">
        <f t="shared" ref="C123:E123" si="55">SUM(C124:C128)</f>
        <v>3166.4</v>
      </c>
      <c r="D123" s="79">
        <f t="shared" si="55"/>
        <v>3166.4</v>
      </c>
      <c r="E123" s="79">
        <f t="shared" si="55"/>
        <v>0</v>
      </c>
      <c r="F123" s="84">
        <f t="shared" si="48"/>
        <v>0</v>
      </c>
      <c r="G123" s="79">
        <f>SUM(G124:G128)</f>
        <v>0</v>
      </c>
      <c r="H123" s="84">
        <f t="shared" si="49"/>
        <v>0</v>
      </c>
      <c r="I123" s="30">
        <f>I124</f>
        <v>3166.4</v>
      </c>
      <c r="J123" s="79">
        <f t="shared" ref="J123" si="56">J124+J125+J126+J127+J128</f>
        <v>0</v>
      </c>
      <c r="K123" s="176" t="s">
        <v>103</v>
      </c>
      <c r="L123" s="107"/>
      <c r="M123" s="107"/>
      <c r="N123" s="125">
        <f>D123-I123</f>
        <v>0</v>
      </c>
    </row>
    <row r="124" spans="1:14" s="52" customFormat="1" x14ac:dyDescent="0.25">
      <c r="A124" s="93"/>
      <c r="B124" s="76" t="s">
        <v>4</v>
      </c>
      <c r="C124" s="30">
        <v>3166.4</v>
      </c>
      <c r="D124" s="30">
        <v>3166.4</v>
      </c>
      <c r="E124" s="30"/>
      <c r="F124" s="31">
        <f t="shared" si="48"/>
        <v>0</v>
      </c>
      <c r="G124" s="30"/>
      <c r="H124" s="31">
        <f t="shared" si="49"/>
        <v>0</v>
      </c>
      <c r="I124" s="30">
        <v>3166.4</v>
      </c>
      <c r="J124" s="30">
        <f>D124-I124</f>
        <v>0</v>
      </c>
      <c r="K124" s="177"/>
      <c r="L124" s="107"/>
      <c r="M124" s="107"/>
      <c r="N124" s="125">
        <f>D124-I124</f>
        <v>0</v>
      </c>
    </row>
    <row r="125" spans="1:14" s="52" customFormat="1" x14ac:dyDescent="0.25">
      <c r="A125" s="93"/>
      <c r="B125" s="76" t="s">
        <v>41</v>
      </c>
      <c r="C125" s="30"/>
      <c r="D125" s="30"/>
      <c r="E125" s="30"/>
      <c r="F125" s="31"/>
      <c r="G125" s="30"/>
      <c r="H125" s="31"/>
      <c r="I125" s="31"/>
      <c r="J125" s="30">
        <f>D125-I125</f>
        <v>0</v>
      </c>
      <c r="K125" s="177"/>
      <c r="L125" s="107"/>
      <c r="M125" s="107"/>
      <c r="N125" s="125">
        <f>D125-I125</f>
        <v>0</v>
      </c>
    </row>
    <row r="126" spans="1:14" s="52" customFormat="1" x14ac:dyDescent="0.25">
      <c r="A126" s="93"/>
      <c r="B126" s="76" t="s">
        <v>43</v>
      </c>
      <c r="C126" s="30"/>
      <c r="D126" s="30"/>
      <c r="E126" s="30"/>
      <c r="F126" s="31"/>
      <c r="G126" s="30"/>
      <c r="H126" s="31"/>
      <c r="I126" s="31"/>
      <c r="J126" s="30">
        <f>D126-I126</f>
        <v>0</v>
      </c>
      <c r="K126" s="177"/>
      <c r="L126" s="107"/>
      <c r="M126" s="107"/>
      <c r="N126" s="125">
        <f>D126-I126</f>
        <v>0</v>
      </c>
    </row>
    <row r="127" spans="1:14" s="52" customFormat="1" x14ac:dyDescent="0.25">
      <c r="A127" s="93"/>
      <c r="B127" s="76" t="s">
        <v>13</v>
      </c>
      <c r="C127" s="30"/>
      <c r="D127" s="69"/>
      <c r="E127" s="30"/>
      <c r="F127" s="31"/>
      <c r="G127" s="30"/>
      <c r="H127" s="31"/>
      <c r="I127" s="31"/>
      <c r="J127" s="30"/>
      <c r="K127" s="177"/>
      <c r="L127" s="107"/>
      <c r="M127" s="107"/>
      <c r="N127" s="125">
        <f>D127-I127</f>
        <v>0</v>
      </c>
    </row>
    <row r="128" spans="1:14" s="52" customFormat="1" x14ac:dyDescent="0.25">
      <c r="A128" s="93"/>
      <c r="B128" s="76" t="s">
        <v>5</v>
      </c>
      <c r="C128" s="30"/>
      <c r="D128" s="69"/>
      <c r="E128" s="30"/>
      <c r="F128" s="31"/>
      <c r="G128" s="30"/>
      <c r="H128" s="31"/>
      <c r="I128" s="31"/>
      <c r="J128" s="30"/>
      <c r="K128" s="178"/>
      <c r="L128" s="107"/>
      <c r="M128" s="107"/>
      <c r="N128" s="125">
        <f>D128-I128</f>
        <v>0</v>
      </c>
    </row>
    <row r="129" spans="1:14" s="49" customFormat="1" ht="349.5" customHeight="1" x14ac:dyDescent="0.25">
      <c r="A129" s="185" t="s">
        <v>21</v>
      </c>
      <c r="B129" s="174" t="s">
        <v>78</v>
      </c>
      <c r="C129" s="172">
        <f>SUM(C131:C135)</f>
        <v>101474.5</v>
      </c>
      <c r="D129" s="172">
        <f>SUM(D131:D135)</f>
        <v>101474.5</v>
      </c>
      <c r="E129" s="172">
        <f t="shared" ref="E129:G129" si="57">SUM(E131:E135)</f>
        <v>171.74</v>
      </c>
      <c r="F129" s="200">
        <f t="shared" si="48"/>
        <v>0</v>
      </c>
      <c r="G129" s="172">
        <f t="shared" si="57"/>
        <v>171.74</v>
      </c>
      <c r="H129" s="200">
        <f t="shared" si="49"/>
        <v>0</v>
      </c>
      <c r="I129" s="191">
        <f>I131+I132+I133+I134+I135</f>
        <v>101474.5</v>
      </c>
      <c r="J129" s="191">
        <f>SUM(J131:J135)</f>
        <v>0</v>
      </c>
      <c r="K129" s="186" t="s">
        <v>97</v>
      </c>
      <c r="L129" s="107"/>
      <c r="M129" s="107"/>
      <c r="N129" s="125">
        <f>D129-I129</f>
        <v>0</v>
      </c>
    </row>
    <row r="130" spans="1:14" s="49" customFormat="1" ht="228" customHeight="1" x14ac:dyDescent="0.25">
      <c r="A130" s="185"/>
      <c r="B130" s="175"/>
      <c r="C130" s="173"/>
      <c r="D130" s="173"/>
      <c r="E130" s="173"/>
      <c r="F130" s="201"/>
      <c r="G130" s="173"/>
      <c r="H130" s="201"/>
      <c r="I130" s="192"/>
      <c r="J130" s="192"/>
      <c r="K130" s="186"/>
      <c r="L130" s="107"/>
      <c r="M130" s="107"/>
      <c r="N130" s="125">
        <f>D130-I130</f>
        <v>0</v>
      </c>
    </row>
    <row r="131" spans="1:14" s="46" customFormat="1" ht="70.5" customHeight="1" x14ac:dyDescent="0.25">
      <c r="A131" s="185"/>
      <c r="B131" s="70" t="s">
        <v>4</v>
      </c>
      <c r="C131" s="30"/>
      <c r="D131" s="30"/>
      <c r="E131" s="30"/>
      <c r="F131" s="31"/>
      <c r="G131" s="30"/>
      <c r="H131" s="31"/>
      <c r="I131" s="75"/>
      <c r="J131" s="75">
        <f>D131-I131</f>
        <v>0</v>
      </c>
      <c r="K131" s="186"/>
      <c r="L131" s="107"/>
      <c r="M131" s="107"/>
      <c r="N131" s="125">
        <f>D131-I131</f>
        <v>0</v>
      </c>
    </row>
    <row r="132" spans="1:14" s="129" customFormat="1" ht="83.25" customHeight="1" x14ac:dyDescent="0.25">
      <c r="A132" s="185"/>
      <c r="B132" s="127" t="s">
        <v>16</v>
      </c>
      <c r="C132" s="44">
        <v>20636.7</v>
      </c>
      <c r="D132" s="44">
        <v>20636.7</v>
      </c>
      <c r="E132" s="44">
        <v>151.29</v>
      </c>
      <c r="F132" s="83">
        <f>E132/D132</f>
        <v>0.01</v>
      </c>
      <c r="G132" s="44">
        <v>151.29</v>
      </c>
      <c r="H132" s="83">
        <f>G132/D132</f>
        <v>0.01</v>
      </c>
      <c r="I132" s="43">
        <v>20636.7</v>
      </c>
      <c r="J132" s="44">
        <f>D132-I132</f>
        <v>0</v>
      </c>
      <c r="K132" s="186"/>
      <c r="L132" s="107"/>
      <c r="M132" s="114"/>
      <c r="N132" s="125">
        <f>D132-I132</f>
        <v>0</v>
      </c>
    </row>
    <row r="133" spans="1:14" s="129" customFormat="1" ht="72" customHeight="1" x14ac:dyDescent="0.25">
      <c r="A133" s="185"/>
      <c r="B133" s="127" t="s">
        <v>11</v>
      </c>
      <c r="C133" s="44">
        <v>33153.94</v>
      </c>
      <c r="D133" s="44">
        <v>33153.94</v>
      </c>
      <c r="E133" s="44">
        <f>G133</f>
        <v>20.45</v>
      </c>
      <c r="F133" s="83">
        <f>E133/D133</f>
        <v>0</v>
      </c>
      <c r="G133" s="44">
        <v>20.45</v>
      </c>
      <c r="H133" s="83">
        <f>G133/D133</f>
        <v>0</v>
      </c>
      <c r="I133" s="43">
        <v>33153.94</v>
      </c>
      <c r="J133" s="44">
        <f>D133-I133</f>
        <v>0</v>
      </c>
      <c r="K133" s="186"/>
      <c r="L133" s="107"/>
      <c r="M133" s="114"/>
      <c r="N133" s="125">
        <f>D133-I133</f>
        <v>0</v>
      </c>
    </row>
    <row r="134" spans="1:14" s="46" customFormat="1" ht="72" customHeight="1" x14ac:dyDescent="0.25">
      <c r="A134" s="185"/>
      <c r="B134" s="70" t="s">
        <v>13</v>
      </c>
      <c r="C134" s="44"/>
      <c r="D134" s="44"/>
      <c r="E134" s="142"/>
      <c r="F134" s="83"/>
      <c r="G134" s="142"/>
      <c r="H134" s="83"/>
      <c r="I134" s="43"/>
      <c r="J134" s="43">
        <f>D134-I134</f>
        <v>0</v>
      </c>
      <c r="K134" s="186"/>
      <c r="L134" s="107"/>
      <c r="M134" s="107"/>
      <c r="N134" s="125">
        <f>D134-I134</f>
        <v>0</v>
      </c>
    </row>
    <row r="135" spans="1:14" s="46" customFormat="1" ht="102" customHeight="1" x14ac:dyDescent="0.25">
      <c r="A135" s="185"/>
      <c r="B135" s="70" t="s">
        <v>5</v>
      </c>
      <c r="C135" s="43">
        <v>47683.86</v>
      </c>
      <c r="D135" s="43">
        <v>47683.86</v>
      </c>
      <c r="E135" s="44">
        <v>0</v>
      </c>
      <c r="F135" s="83">
        <f t="shared" ref="F135:F141" si="58">E135/D135</f>
        <v>0</v>
      </c>
      <c r="G135" s="44">
        <v>0</v>
      </c>
      <c r="H135" s="83">
        <f t="shared" ref="H135:H141" si="59">G135/D135</f>
        <v>0</v>
      </c>
      <c r="I135" s="43">
        <v>47683.86</v>
      </c>
      <c r="J135" s="43">
        <f>D135-I135</f>
        <v>0</v>
      </c>
      <c r="K135" s="186"/>
      <c r="L135" s="107"/>
      <c r="M135" s="107"/>
      <c r="N135" s="125">
        <f>D135-I135</f>
        <v>0</v>
      </c>
    </row>
    <row r="136" spans="1:14" s="49" customFormat="1" ht="409.5" customHeight="1" x14ac:dyDescent="0.25">
      <c r="A136" s="187" t="s">
        <v>22</v>
      </c>
      <c r="B136" s="189" t="s">
        <v>117</v>
      </c>
      <c r="C136" s="172">
        <f>C138+C139+C140+C141+C142</f>
        <v>43303.519999999997</v>
      </c>
      <c r="D136" s="172">
        <f>D138+D139+D140+D141+D142</f>
        <v>43678.52</v>
      </c>
      <c r="E136" s="172">
        <f>E138+E139+E140+E141+E142</f>
        <v>10931.67</v>
      </c>
      <c r="F136" s="193">
        <f t="shared" si="58"/>
        <v>0.25</v>
      </c>
      <c r="G136" s="172">
        <f>G138+G139+G140+G141+G142</f>
        <v>10600.09</v>
      </c>
      <c r="H136" s="193">
        <f t="shared" si="59"/>
        <v>0.24</v>
      </c>
      <c r="I136" s="202">
        <f>I138+I139+I140+I141+I142</f>
        <v>43678.52</v>
      </c>
      <c r="J136" s="202">
        <f>J139+J138+J140+J141+J142</f>
        <v>0</v>
      </c>
      <c r="K136" s="182" t="s">
        <v>116</v>
      </c>
      <c r="L136" s="107"/>
      <c r="M136" s="107"/>
      <c r="N136" s="125">
        <f>D136-I136</f>
        <v>0</v>
      </c>
    </row>
    <row r="137" spans="1:14" s="49" customFormat="1" ht="139.5" customHeight="1" x14ac:dyDescent="0.25">
      <c r="A137" s="188"/>
      <c r="B137" s="190"/>
      <c r="C137" s="173"/>
      <c r="D137" s="173"/>
      <c r="E137" s="173"/>
      <c r="F137" s="194"/>
      <c r="G137" s="173"/>
      <c r="H137" s="194"/>
      <c r="I137" s="202"/>
      <c r="J137" s="202"/>
      <c r="K137" s="183"/>
      <c r="L137" s="107"/>
      <c r="M137" s="107"/>
      <c r="N137" s="125">
        <f>D137-I137</f>
        <v>0</v>
      </c>
    </row>
    <row r="138" spans="1:14" s="46" customFormat="1" ht="39.75" customHeight="1" x14ac:dyDescent="0.25">
      <c r="A138" s="58"/>
      <c r="B138" s="101" t="s">
        <v>4</v>
      </c>
      <c r="C138" s="30"/>
      <c r="D138" s="30"/>
      <c r="E138" s="44"/>
      <c r="F138" s="31"/>
      <c r="G138" s="30"/>
      <c r="H138" s="31"/>
      <c r="I138" s="30"/>
      <c r="J138" s="44">
        <f>D138-I138</f>
        <v>0</v>
      </c>
      <c r="K138" s="183"/>
      <c r="L138" s="107"/>
      <c r="M138" s="107"/>
      <c r="N138" s="125">
        <f>D138-I138</f>
        <v>0</v>
      </c>
    </row>
    <row r="139" spans="1:14" s="46" customFormat="1" ht="39.75" customHeight="1" x14ac:dyDescent="0.25">
      <c r="A139" s="59"/>
      <c r="B139" s="101" t="s">
        <v>16</v>
      </c>
      <c r="C139" s="30">
        <v>25076.799999999999</v>
      </c>
      <c r="D139" s="30">
        <v>25451.8</v>
      </c>
      <c r="E139" s="30">
        <v>6209.25</v>
      </c>
      <c r="F139" s="31">
        <f t="shared" si="58"/>
        <v>0.24</v>
      </c>
      <c r="G139" s="30">
        <v>5877.67</v>
      </c>
      <c r="H139" s="31">
        <f t="shared" si="59"/>
        <v>0.23</v>
      </c>
      <c r="I139" s="30">
        <f>375+15904.3+9172.5</f>
        <v>25451.8</v>
      </c>
      <c r="J139" s="44">
        <f>D139-I139</f>
        <v>0</v>
      </c>
      <c r="K139" s="183"/>
      <c r="L139" s="107"/>
      <c r="M139" s="107"/>
      <c r="N139" s="125">
        <f>D139-I139</f>
        <v>0</v>
      </c>
    </row>
    <row r="140" spans="1:14" s="46" customFormat="1" ht="39.75" customHeight="1" x14ac:dyDescent="0.25">
      <c r="A140" s="59"/>
      <c r="B140" s="101" t="s">
        <v>11</v>
      </c>
      <c r="C140" s="30">
        <f>18226.72-C141</f>
        <v>4091.04</v>
      </c>
      <c r="D140" s="30">
        <f>18226.72-D141</f>
        <v>4091.04</v>
      </c>
      <c r="E140" s="30">
        <v>1262.5</v>
      </c>
      <c r="F140" s="31">
        <f t="shared" si="58"/>
        <v>0.31</v>
      </c>
      <c r="G140" s="30">
        <f>E140</f>
        <v>1262.5</v>
      </c>
      <c r="H140" s="31">
        <f t="shared" si="59"/>
        <v>0.31</v>
      </c>
      <c r="I140" s="30">
        <f>18226.72-I141</f>
        <v>4091.04</v>
      </c>
      <c r="J140" s="44">
        <f>D140-I140</f>
        <v>0</v>
      </c>
      <c r="K140" s="183"/>
      <c r="L140" s="107"/>
      <c r="M140" s="107"/>
      <c r="N140" s="125">
        <f>D140-I140</f>
        <v>0</v>
      </c>
    </row>
    <row r="141" spans="1:14" s="46" customFormat="1" ht="39.75" customHeight="1" x14ac:dyDescent="0.25">
      <c r="A141" s="59"/>
      <c r="B141" s="101" t="s">
        <v>13</v>
      </c>
      <c r="C141" s="30">
        <v>14135.68</v>
      </c>
      <c r="D141" s="30">
        <v>14135.68</v>
      </c>
      <c r="E141" s="30">
        <v>3459.92</v>
      </c>
      <c r="F141" s="31">
        <f t="shared" si="58"/>
        <v>0.24</v>
      </c>
      <c r="G141" s="30">
        <f>E141</f>
        <v>3459.92</v>
      </c>
      <c r="H141" s="31">
        <f t="shared" si="59"/>
        <v>0.24</v>
      </c>
      <c r="I141" s="30">
        <v>14135.68</v>
      </c>
      <c r="J141" s="44">
        <f>D141-I141</f>
        <v>0</v>
      </c>
      <c r="K141" s="183"/>
      <c r="L141" s="107"/>
      <c r="M141" s="107"/>
      <c r="N141" s="125">
        <f>D141-I141</f>
        <v>0</v>
      </c>
    </row>
    <row r="142" spans="1:14" s="46" customFormat="1" ht="39.75" customHeight="1" x14ac:dyDescent="0.25">
      <c r="A142" s="59"/>
      <c r="B142" s="101" t="s">
        <v>5</v>
      </c>
      <c r="C142" s="30"/>
      <c r="D142" s="30"/>
      <c r="E142" s="30"/>
      <c r="F142" s="31"/>
      <c r="G142" s="30"/>
      <c r="H142" s="31"/>
      <c r="I142" s="30"/>
      <c r="J142" s="108"/>
      <c r="K142" s="183"/>
      <c r="L142" s="107"/>
      <c r="M142" s="107"/>
      <c r="N142" s="125">
        <f>D142-I142</f>
        <v>0</v>
      </c>
    </row>
    <row r="143" spans="1:14" s="49" customFormat="1" ht="111" customHeight="1" x14ac:dyDescent="0.25">
      <c r="A143" s="77" t="s">
        <v>23</v>
      </c>
      <c r="B143" s="73" t="s">
        <v>79</v>
      </c>
      <c r="C143" s="24"/>
      <c r="D143" s="24"/>
      <c r="E143" s="24"/>
      <c r="F143" s="25"/>
      <c r="G143" s="24"/>
      <c r="H143" s="25"/>
      <c r="I143" s="25"/>
      <c r="J143" s="18"/>
      <c r="K143" s="234" t="s">
        <v>40</v>
      </c>
      <c r="L143" s="107"/>
      <c r="M143" s="107"/>
      <c r="N143" s="125">
        <f>D143-I143</f>
        <v>0</v>
      </c>
    </row>
    <row r="144" spans="1:14" s="49" customFormat="1" ht="129.75" customHeight="1" x14ac:dyDescent="0.25">
      <c r="A144" s="77"/>
      <c r="B144" s="70" t="s">
        <v>4</v>
      </c>
      <c r="C144" s="24"/>
      <c r="D144" s="24"/>
      <c r="E144" s="24"/>
      <c r="F144" s="25"/>
      <c r="G144" s="24"/>
      <c r="H144" s="25"/>
      <c r="I144" s="25"/>
      <c r="J144" s="18"/>
      <c r="K144" s="232"/>
      <c r="L144" s="107"/>
      <c r="M144" s="107"/>
      <c r="N144" s="125">
        <f>D144-I144</f>
        <v>0</v>
      </c>
    </row>
    <row r="145" spans="1:14" s="49" customFormat="1" x14ac:dyDescent="0.25">
      <c r="A145" s="77"/>
      <c r="B145" s="70" t="s">
        <v>16</v>
      </c>
      <c r="C145" s="24"/>
      <c r="D145" s="24"/>
      <c r="E145" s="24"/>
      <c r="F145" s="25"/>
      <c r="G145" s="24"/>
      <c r="H145" s="25"/>
      <c r="I145" s="25"/>
      <c r="J145" s="18"/>
      <c r="K145" s="232"/>
      <c r="L145" s="107"/>
      <c r="M145" s="107"/>
      <c r="N145" s="125">
        <f>D145-I145</f>
        <v>0</v>
      </c>
    </row>
    <row r="146" spans="1:14" s="49" customFormat="1" x14ac:dyDescent="0.25">
      <c r="A146" s="77"/>
      <c r="B146" s="70" t="s">
        <v>11</v>
      </c>
      <c r="C146" s="24"/>
      <c r="D146" s="24"/>
      <c r="E146" s="24"/>
      <c r="F146" s="25"/>
      <c r="G146" s="24"/>
      <c r="H146" s="25"/>
      <c r="I146" s="25"/>
      <c r="J146" s="18"/>
      <c r="K146" s="232"/>
      <c r="L146" s="107"/>
      <c r="M146" s="107"/>
      <c r="N146" s="125">
        <f>D146-I146</f>
        <v>0</v>
      </c>
    </row>
    <row r="147" spans="1:14" s="49" customFormat="1" x14ac:dyDescent="0.25">
      <c r="A147" s="77"/>
      <c r="B147" s="70" t="s">
        <v>13</v>
      </c>
      <c r="C147" s="24"/>
      <c r="D147" s="24"/>
      <c r="E147" s="24"/>
      <c r="F147" s="25"/>
      <c r="G147" s="24"/>
      <c r="H147" s="25"/>
      <c r="I147" s="25"/>
      <c r="J147" s="18"/>
      <c r="K147" s="232"/>
      <c r="L147" s="107"/>
      <c r="M147" s="107"/>
      <c r="N147" s="125">
        <f>D147-I147</f>
        <v>0</v>
      </c>
    </row>
    <row r="148" spans="1:14" s="49" customFormat="1" x14ac:dyDescent="0.25">
      <c r="A148" s="77"/>
      <c r="B148" s="70" t="s">
        <v>5</v>
      </c>
      <c r="C148" s="24"/>
      <c r="D148" s="24"/>
      <c r="E148" s="24"/>
      <c r="F148" s="25"/>
      <c r="G148" s="24"/>
      <c r="H148" s="25"/>
      <c r="I148" s="25"/>
      <c r="J148" s="18"/>
      <c r="K148" s="233"/>
      <c r="L148" s="107"/>
      <c r="M148" s="107"/>
      <c r="N148" s="125">
        <f>D148-I148</f>
        <v>0</v>
      </c>
    </row>
    <row r="149" spans="1:14" s="50" customFormat="1" ht="209.25" customHeight="1" x14ac:dyDescent="0.25">
      <c r="A149" s="77" t="s">
        <v>24</v>
      </c>
      <c r="B149" s="73" t="s">
        <v>80</v>
      </c>
      <c r="C149" s="132">
        <f>SUM(C150:C154)</f>
        <v>84.1</v>
      </c>
      <c r="D149" s="132">
        <f t="shared" ref="D149:J149" si="60">SUM(D150:D154)</f>
        <v>84.1</v>
      </c>
      <c r="E149" s="132">
        <f t="shared" si="60"/>
        <v>0</v>
      </c>
      <c r="F149" s="132">
        <f t="shared" si="60"/>
        <v>0</v>
      </c>
      <c r="G149" s="132">
        <f t="shared" si="60"/>
        <v>0</v>
      </c>
      <c r="H149" s="132">
        <f t="shared" si="60"/>
        <v>0</v>
      </c>
      <c r="I149" s="132">
        <f t="shared" si="60"/>
        <v>84.1</v>
      </c>
      <c r="J149" s="132">
        <f t="shared" si="60"/>
        <v>0</v>
      </c>
      <c r="K149" s="231" t="s">
        <v>111</v>
      </c>
      <c r="L149" s="107"/>
      <c r="M149" s="107"/>
      <c r="N149" s="125">
        <f>D149-I149</f>
        <v>0</v>
      </c>
    </row>
    <row r="150" spans="1:14" s="50" customFormat="1" ht="35.25" customHeight="1" x14ac:dyDescent="0.25">
      <c r="A150" s="77"/>
      <c r="B150" s="70" t="s">
        <v>4</v>
      </c>
      <c r="C150" s="80"/>
      <c r="D150" s="80"/>
      <c r="E150" s="80"/>
      <c r="F150" s="99"/>
      <c r="G150" s="80"/>
      <c r="H150" s="99"/>
      <c r="I150" s="80"/>
      <c r="J150" s="99"/>
      <c r="K150" s="232"/>
      <c r="L150" s="107"/>
      <c r="M150" s="107"/>
      <c r="N150" s="125">
        <f>D150-I150</f>
        <v>0</v>
      </c>
    </row>
    <row r="151" spans="1:14" s="50" customFormat="1" ht="61.5" customHeight="1" x14ac:dyDescent="0.25">
      <c r="A151" s="77"/>
      <c r="B151" s="70" t="s">
        <v>16</v>
      </c>
      <c r="C151" s="80">
        <v>84.1</v>
      </c>
      <c r="D151" s="80">
        <v>84.1</v>
      </c>
      <c r="E151" s="80">
        <v>0</v>
      </c>
      <c r="F151" s="99"/>
      <c r="G151" s="80"/>
      <c r="H151" s="99"/>
      <c r="I151" s="80">
        <v>84.1</v>
      </c>
      <c r="J151" s="99">
        <f>D151-I151</f>
        <v>0</v>
      </c>
      <c r="K151" s="232"/>
      <c r="L151" s="107"/>
      <c r="M151" s="107"/>
      <c r="N151" s="125">
        <f>D151-I151</f>
        <v>0</v>
      </c>
    </row>
    <row r="152" spans="1:14" s="50" customFormat="1" ht="35.25" customHeight="1" x14ac:dyDescent="0.25">
      <c r="A152" s="77"/>
      <c r="B152" s="70" t="s">
        <v>11</v>
      </c>
      <c r="C152" s="80"/>
      <c r="D152" s="80"/>
      <c r="E152" s="80"/>
      <c r="F152" s="99"/>
      <c r="G152" s="80"/>
      <c r="H152" s="99"/>
      <c r="I152" s="80"/>
      <c r="J152" s="99">
        <f>D152-I152</f>
        <v>0</v>
      </c>
      <c r="K152" s="232"/>
      <c r="L152" s="107"/>
      <c r="M152" s="107"/>
      <c r="N152" s="125">
        <f>D152-I152</f>
        <v>0</v>
      </c>
    </row>
    <row r="153" spans="1:14" s="50" customFormat="1" ht="35.25" customHeight="1" x14ac:dyDescent="0.25">
      <c r="A153" s="77"/>
      <c r="B153" s="70" t="s">
        <v>13</v>
      </c>
      <c r="C153" s="80"/>
      <c r="D153" s="80"/>
      <c r="E153" s="80"/>
      <c r="F153" s="99"/>
      <c r="G153" s="80"/>
      <c r="H153" s="99"/>
      <c r="I153" s="80"/>
      <c r="J153" s="99">
        <f>D153-I153</f>
        <v>0</v>
      </c>
      <c r="K153" s="232"/>
      <c r="L153" s="107"/>
      <c r="M153" s="107"/>
      <c r="N153" s="125">
        <f>D153-I153</f>
        <v>0</v>
      </c>
    </row>
    <row r="154" spans="1:14" s="50" customFormat="1" ht="35.25" customHeight="1" x14ac:dyDescent="0.25">
      <c r="A154" s="77"/>
      <c r="B154" s="70" t="s">
        <v>5</v>
      </c>
      <c r="C154" s="80"/>
      <c r="D154" s="80"/>
      <c r="E154" s="80"/>
      <c r="F154" s="99"/>
      <c r="G154" s="80"/>
      <c r="H154" s="99"/>
      <c r="I154" s="80"/>
      <c r="J154" s="99">
        <f>D154-I154</f>
        <v>0</v>
      </c>
      <c r="K154" s="233"/>
      <c r="L154" s="107"/>
      <c r="M154" s="107"/>
      <c r="N154" s="125">
        <f>D154-I154</f>
        <v>0</v>
      </c>
    </row>
    <row r="155" spans="1:14" s="97" customFormat="1" ht="408" customHeight="1" x14ac:dyDescent="0.25">
      <c r="A155" s="103" t="s">
        <v>25</v>
      </c>
      <c r="B155" s="155" t="s">
        <v>89</v>
      </c>
      <c r="C155" s="143">
        <f>C157+C156+C158+C159+C160</f>
        <v>171613.13</v>
      </c>
      <c r="D155" s="143">
        <f t="shared" ref="D155:J155" si="61">D157+D156+D158+D159+D160</f>
        <v>171613.13</v>
      </c>
      <c r="E155" s="143">
        <f t="shared" si="61"/>
        <v>46937.81</v>
      </c>
      <c r="F155" s="31">
        <f>E155/D155</f>
        <v>0.27</v>
      </c>
      <c r="G155" s="143">
        <f>G157+G156+G158+G159+G160</f>
        <v>46929.83</v>
      </c>
      <c r="H155" s="31">
        <f t="shared" ref="H155" si="62">G155/D155</f>
        <v>0.27</v>
      </c>
      <c r="I155" s="143">
        <f>I157+I156+I158+I159+I160</f>
        <v>171613.13</v>
      </c>
      <c r="J155" s="144">
        <f t="shared" si="61"/>
        <v>0</v>
      </c>
      <c r="K155" s="228" t="s">
        <v>119</v>
      </c>
      <c r="L155" s="107"/>
      <c r="M155" s="107"/>
      <c r="N155" s="125">
        <f>D155-I155</f>
        <v>0</v>
      </c>
    </row>
    <row r="156" spans="1:14" s="46" customFormat="1" ht="105" customHeight="1" x14ac:dyDescent="0.25">
      <c r="A156" s="60"/>
      <c r="B156" s="70" t="s">
        <v>4</v>
      </c>
      <c r="C156" s="30"/>
      <c r="D156" s="30"/>
      <c r="E156" s="30"/>
      <c r="F156" s="31"/>
      <c r="G156" s="30"/>
      <c r="H156" s="31"/>
      <c r="I156" s="30"/>
      <c r="J156" s="146"/>
      <c r="K156" s="229"/>
      <c r="L156" s="107"/>
      <c r="M156" s="107"/>
      <c r="N156" s="125">
        <f>D156-I156</f>
        <v>0</v>
      </c>
    </row>
    <row r="157" spans="1:14" s="46" customFormat="1" ht="55.5" customHeight="1" x14ac:dyDescent="0.25">
      <c r="A157" s="60"/>
      <c r="B157" s="70" t="s">
        <v>16</v>
      </c>
      <c r="C157" s="30">
        <v>155445.79999999999</v>
      </c>
      <c r="D157" s="30">
        <v>155445.79999999999</v>
      </c>
      <c r="E157" s="30">
        <v>42624.41</v>
      </c>
      <c r="F157" s="31">
        <f>E157/D157</f>
        <v>0.27</v>
      </c>
      <c r="G157" s="30">
        <v>42616.43</v>
      </c>
      <c r="H157" s="31">
        <f>G157/D157</f>
        <v>0.27</v>
      </c>
      <c r="I157" s="30">
        <v>155445.79999999999</v>
      </c>
      <c r="J157" s="146">
        <f>D157-I157</f>
        <v>0</v>
      </c>
      <c r="K157" s="229"/>
      <c r="L157" s="107"/>
      <c r="M157" s="107"/>
      <c r="N157" s="125">
        <f>D157-I157</f>
        <v>0</v>
      </c>
    </row>
    <row r="158" spans="1:14" s="46" customFormat="1" ht="61.5" customHeight="1" x14ac:dyDescent="0.25">
      <c r="A158" s="60"/>
      <c r="B158" s="70" t="s">
        <v>11</v>
      </c>
      <c r="C158" s="30">
        <f>16167.33-C159</f>
        <v>16162.4</v>
      </c>
      <c r="D158" s="30">
        <f>16167.33-D159</f>
        <v>16162.4</v>
      </c>
      <c r="E158" s="30">
        <v>4313.3999999999996</v>
      </c>
      <c r="F158" s="31">
        <f>E158/D158</f>
        <v>0.27</v>
      </c>
      <c r="G158" s="30">
        <v>4313.3999999999996</v>
      </c>
      <c r="H158" s="31">
        <f>G158/D158</f>
        <v>0.27</v>
      </c>
      <c r="I158" s="30">
        <f>16167.33-I159</f>
        <v>16162.4</v>
      </c>
      <c r="J158" s="146">
        <f>D158-I158</f>
        <v>0</v>
      </c>
      <c r="K158" s="229"/>
      <c r="L158" s="107"/>
      <c r="M158" s="107"/>
      <c r="N158" s="125">
        <f>D158-I158</f>
        <v>0</v>
      </c>
    </row>
    <row r="159" spans="1:14" s="46" customFormat="1" ht="33" customHeight="1" x14ac:dyDescent="0.25">
      <c r="A159" s="60"/>
      <c r="B159" s="70" t="s">
        <v>13</v>
      </c>
      <c r="C159" s="30">
        <v>4.93</v>
      </c>
      <c r="D159" s="30">
        <f>C159</f>
        <v>4.93</v>
      </c>
      <c r="E159" s="30">
        <f>G159</f>
        <v>0</v>
      </c>
      <c r="F159" s="31"/>
      <c r="G159" s="30">
        <v>0</v>
      </c>
      <c r="H159" s="31"/>
      <c r="I159" s="30">
        <f>D159</f>
        <v>4.93</v>
      </c>
      <c r="J159" s="146">
        <f>D159-I159</f>
        <v>0</v>
      </c>
      <c r="K159" s="229"/>
      <c r="L159" s="107"/>
      <c r="M159" s="107"/>
      <c r="N159" s="125">
        <f>D159-I159</f>
        <v>0</v>
      </c>
    </row>
    <row r="160" spans="1:14" s="46" customFormat="1" ht="33" customHeight="1" x14ac:dyDescent="0.25">
      <c r="A160" s="60"/>
      <c r="B160" s="70" t="s">
        <v>5</v>
      </c>
      <c r="C160" s="146"/>
      <c r="D160" s="146"/>
      <c r="E160" s="146"/>
      <c r="F160" s="145"/>
      <c r="G160" s="146"/>
      <c r="H160" s="145"/>
      <c r="I160" s="146"/>
      <c r="J160" s="146"/>
      <c r="K160" s="230"/>
      <c r="L160" s="107"/>
      <c r="M160" s="107"/>
      <c r="N160" s="125">
        <f>D160-I160</f>
        <v>0</v>
      </c>
    </row>
    <row r="161" spans="1:14" s="14" customFormat="1" ht="63.75" customHeight="1" x14ac:dyDescent="0.25">
      <c r="A161" s="77" t="s">
        <v>26</v>
      </c>
      <c r="B161" s="73" t="s">
        <v>81</v>
      </c>
      <c r="C161" s="24"/>
      <c r="D161" s="24"/>
      <c r="E161" s="27"/>
      <c r="F161" s="32"/>
      <c r="G161" s="33"/>
      <c r="H161" s="32"/>
      <c r="I161" s="32"/>
      <c r="J161" s="18"/>
      <c r="K161" s="149" t="s">
        <v>40</v>
      </c>
      <c r="L161" s="107"/>
      <c r="M161" s="107"/>
      <c r="N161" s="125">
        <f>D161-I161</f>
        <v>0</v>
      </c>
    </row>
    <row r="162" spans="1:14" ht="180" customHeight="1" x14ac:dyDescent="0.4">
      <c r="A162" s="77" t="s">
        <v>27</v>
      </c>
      <c r="B162" s="73" t="s">
        <v>93</v>
      </c>
      <c r="C162" s="16">
        <f>SUM(C163:C167)</f>
        <v>463233.57</v>
      </c>
      <c r="D162" s="16">
        <f t="shared" ref="D162:G162" si="63">SUM(D163:D167)</f>
        <v>463233.57</v>
      </c>
      <c r="E162" s="16">
        <f t="shared" si="63"/>
        <v>0</v>
      </c>
      <c r="F162" s="42">
        <f>E162/D162</f>
        <v>0</v>
      </c>
      <c r="G162" s="16">
        <f t="shared" si="63"/>
        <v>0</v>
      </c>
      <c r="H162" s="42">
        <f>G162/D162</f>
        <v>0</v>
      </c>
      <c r="I162" s="16">
        <f>SUM(I163:I167)</f>
        <v>463233.57</v>
      </c>
      <c r="J162" s="16">
        <f>D162-I162</f>
        <v>0</v>
      </c>
      <c r="K162" s="183" t="s">
        <v>113</v>
      </c>
      <c r="L162" s="107"/>
      <c r="M162" s="107"/>
      <c r="N162" s="125">
        <f>D162-I162</f>
        <v>0</v>
      </c>
    </row>
    <row r="163" spans="1:14" ht="30" customHeight="1" x14ac:dyDescent="0.4">
      <c r="A163" s="77"/>
      <c r="B163" s="70" t="s">
        <v>4</v>
      </c>
      <c r="C163" s="17"/>
      <c r="D163" s="17"/>
      <c r="E163" s="17"/>
      <c r="F163" s="19"/>
      <c r="G163" s="17"/>
      <c r="H163" s="19"/>
      <c r="I163" s="17"/>
      <c r="J163" s="16">
        <f>D163-G163</f>
        <v>0</v>
      </c>
      <c r="K163" s="184"/>
      <c r="L163" s="107"/>
      <c r="M163" s="107"/>
      <c r="N163" s="125">
        <f>D163-I163</f>
        <v>0</v>
      </c>
    </row>
    <row r="164" spans="1:14" s="131" customFormat="1" ht="39" customHeight="1" x14ac:dyDescent="0.4">
      <c r="A164" s="130"/>
      <c r="B164" s="127" t="s">
        <v>16</v>
      </c>
      <c r="C164" s="43">
        <v>440071.1</v>
      </c>
      <c r="D164" s="43">
        <v>440071.1</v>
      </c>
      <c r="E164" s="43">
        <v>0</v>
      </c>
      <c r="F164" s="128">
        <f>E164/D164</f>
        <v>0</v>
      </c>
      <c r="G164" s="43">
        <v>0</v>
      </c>
      <c r="H164" s="128">
        <f>G164/D164</f>
        <v>0</v>
      </c>
      <c r="I164" s="43">
        <v>440071.1</v>
      </c>
      <c r="J164" s="43">
        <f>D164-I164</f>
        <v>0</v>
      </c>
      <c r="K164" s="184"/>
      <c r="L164" s="107"/>
      <c r="M164" s="114"/>
      <c r="N164" s="125">
        <f>D164-I164</f>
        <v>0</v>
      </c>
    </row>
    <row r="165" spans="1:14" s="131" customFormat="1" ht="39" customHeight="1" x14ac:dyDescent="0.4">
      <c r="A165" s="130"/>
      <c r="B165" s="127" t="s">
        <v>11</v>
      </c>
      <c r="C165" s="43">
        <v>23162.47</v>
      </c>
      <c r="D165" s="43">
        <v>23162.47</v>
      </c>
      <c r="E165" s="43">
        <f>G165</f>
        <v>0</v>
      </c>
      <c r="F165" s="128">
        <f>E165/D165</f>
        <v>0</v>
      </c>
      <c r="G165" s="43">
        <v>0</v>
      </c>
      <c r="H165" s="128">
        <f>G165/D165</f>
        <v>0</v>
      </c>
      <c r="I165" s="43">
        <v>23162.47</v>
      </c>
      <c r="J165" s="43">
        <f>D165-I165</f>
        <v>0</v>
      </c>
      <c r="K165" s="184"/>
      <c r="L165" s="107"/>
      <c r="M165" s="114"/>
      <c r="N165" s="125">
        <f>D165-I165</f>
        <v>0</v>
      </c>
    </row>
    <row r="166" spans="1:14" ht="39" customHeight="1" x14ac:dyDescent="0.4">
      <c r="A166" s="77"/>
      <c r="B166" s="70" t="s">
        <v>13</v>
      </c>
      <c r="C166" s="43">
        <v>0</v>
      </c>
      <c r="D166" s="43">
        <v>0</v>
      </c>
      <c r="E166" s="43">
        <v>0</v>
      </c>
      <c r="F166" s="140"/>
      <c r="G166" s="141">
        <v>0</v>
      </c>
      <c r="H166" s="140"/>
      <c r="I166" s="43">
        <v>0</v>
      </c>
      <c r="J166" s="94">
        <f>D166-I166</f>
        <v>0</v>
      </c>
      <c r="K166" s="184"/>
      <c r="L166" s="107"/>
      <c r="M166" s="107"/>
      <c r="N166" s="125">
        <f>D166-I166</f>
        <v>0</v>
      </c>
    </row>
    <row r="167" spans="1:14" ht="39" customHeight="1" x14ac:dyDescent="0.4">
      <c r="A167" s="77"/>
      <c r="B167" s="70" t="s">
        <v>5</v>
      </c>
      <c r="C167" s="17"/>
      <c r="D167" s="17"/>
      <c r="E167" s="17"/>
      <c r="F167" s="19"/>
      <c r="G167" s="17"/>
      <c r="H167" s="19"/>
      <c r="I167" s="17"/>
      <c r="J167" s="17"/>
      <c r="K167" s="184"/>
      <c r="L167" s="107"/>
      <c r="M167" s="107"/>
      <c r="N167" s="125">
        <f>D167-I167</f>
        <v>0</v>
      </c>
    </row>
    <row r="168" spans="1:14" s="55" customFormat="1" ht="87" customHeight="1" x14ac:dyDescent="0.25">
      <c r="A168" s="77" t="s">
        <v>28</v>
      </c>
      <c r="B168" s="73" t="s">
        <v>82</v>
      </c>
      <c r="C168" s="24"/>
      <c r="D168" s="24"/>
      <c r="E168" s="27"/>
      <c r="F168" s="32"/>
      <c r="G168" s="33"/>
      <c r="H168" s="32"/>
      <c r="I168" s="32"/>
      <c r="J168" s="18"/>
      <c r="K168" s="149" t="s">
        <v>40</v>
      </c>
      <c r="L168" s="107"/>
      <c r="M168" s="107"/>
      <c r="N168" s="125">
        <f>D168-I168</f>
        <v>0</v>
      </c>
    </row>
    <row r="169" spans="1:14" s="14" customFormat="1" ht="285.75" customHeight="1" x14ac:dyDescent="0.25">
      <c r="A169" s="171" t="s">
        <v>31</v>
      </c>
      <c r="B169" s="73" t="s">
        <v>90</v>
      </c>
      <c r="C169" s="16">
        <f>C170+C171+C172</f>
        <v>73836.490000000005</v>
      </c>
      <c r="D169" s="16">
        <f t="shared" ref="D169:E169" si="64">D170+D171+D172</f>
        <v>73836.490000000005</v>
      </c>
      <c r="E169" s="16">
        <f t="shared" si="64"/>
        <v>22776.83</v>
      </c>
      <c r="F169" s="16">
        <f t="shared" ref="F169" si="65">E169/D169*100</f>
        <v>30.85</v>
      </c>
      <c r="G169" s="16">
        <f>G170+G171+G172</f>
        <v>22776.83</v>
      </c>
      <c r="H169" s="16">
        <f t="shared" ref="H169" si="66">G169/D169*100</f>
        <v>30.85</v>
      </c>
      <c r="I169" s="16">
        <f>I170+I171+I172</f>
        <v>73836.490000000005</v>
      </c>
      <c r="J169" s="16">
        <f>J170+J171+J172</f>
        <v>0</v>
      </c>
      <c r="K169" s="179" t="s">
        <v>112</v>
      </c>
      <c r="L169" s="107"/>
      <c r="M169" s="107"/>
      <c r="N169" s="125">
        <f>D169-I169</f>
        <v>0</v>
      </c>
    </row>
    <row r="170" spans="1:14" s="46" customFormat="1" ht="38.25" customHeight="1" x14ac:dyDescent="0.25">
      <c r="A170" s="64"/>
      <c r="B170" s="70" t="s">
        <v>4</v>
      </c>
      <c r="C170" s="17"/>
      <c r="D170" s="17"/>
      <c r="E170" s="17"/>
      <c r="F170" s="19"/>
      <c r="G170" s="17"/>
      <c r="H170" s="19"/>
      <c r="I170" s="17"/>
      <c r="J170" s="17">
        <f>E170-I170</f>
        <v>0</v>
      </c>
      <c r="K170" s="180"/>
      <c r="L170" s="107"/>
      <c r="M170" s="107"/>
      <c r="N170" s="125">
        <f>D170-I170</f>
        <v>0</v>
      </c>
    </row>
    <row r="171" spans="1:14" s="46" customFormat="1" ht="38.25" customHeight="1" x14ac:dyDescent="0.25">
      <c r="A171" s="64"/>
      <c r="B171" s="70" t="s">
        <v>16</v>
      </c>
      <c r="C171" s="17">
        <v>70144.7</v>
      </c>
      <c r="D171" s="17">
        <v>70144.7</v>
      </c>
      <c r="E171" s="17">
        <v>21710.2</v>
      </c>
      <c r="F171" s="19">
        <f>E171/D171</f>
        <v>0.31</v>
      </c>
      <c r="G171" s="17">
        <v>21710.2</v>
      </c>
      <c r="H171" s="19">
        <f>G171/D171</f>
        <v>0.31</v>
      </c>
      <c r="I171" s="17">
        <f>23906.4+8000.1+38238.2</f>
        <v>70144.7</v>
      </c>
      <c r="J171" s="43">
        <f>D171-I171</f>
        <v>0</v>
      </c>
      <c r="K171" s="180"/>
      <c r="L171" s="107"/>
      <c r="M171" s="107"/>
      <c r="N171" s="125">
        <f>D171-I171</f>
        <v>0</v>
      </c>
    </row>
    <row r="172" spans="1:14" s="46" customFormat="1" ht="38.25" customHeight="1" x14ac:dyDescent="0.25">
      <c r="A172" s="64"/>
      <c r="B172" s="70" t="s">
        <v>11</v>
      </c>
      <c r="C172" s="17">
        <v>3691.79</v>
      </c>
      <c r="D172" s="17">
        <v>3691.79</v>
      </c>
      <c r="E172" s="17">
        <f>G172</f>
        <v>1066.6300000000001</v>
      </c>
      <c r="F172" s="19">
        <f>E172/D172</f>
        <v>0.28999999999999998</v>
      </c>
      <c r="G172" s="17">
        <v>1066.6300000000001</v>
      </c>
      <c r="H172" s="19">
        <f>G172/D172</f>
        <v>0.28999999999999998</v>
      </c>
      <c r="I172" s="17">
        <f>1258.23+421.022+2012.535</f>
        <v>3691.79</v>
      </c>
      <c r="J172" s="43">
        <f>D172-I172</f>
        <v>0</v>
      </c>
      <c r="K172" s="180"/>
      <c r="L172" s="107"/>
      <c r="M172" s="107"/>
      <c r="N172" s="125">
        <f>D172-I172</f>
        <v>0</v>
      </c>
    </row>
    <row r="173" spans="1:14" s="46" customFormat="1" ht="38.25" customHeight="1" x14ac:dyDescent="0.25">
      <c r="A173" s="64"/>
      <c r="B173" s="70" t="s">
        <v>13</v>
      </c>
      <c r="C173" s="17"/>
      <c r="D173" s="17"/>
      <c r="E173" s="17"/>
      <c r="F173" s="19"/>
      <c r="G173" s="17"/>
      <c r="H173" s="19"/>
      <c r="I173" s="17"/>
      <c r="J173" s="17">
        <f>E173-I173</f>
        <v>0</v>
      </c>
      <c r="K173" s="180"/>
      <c r="L173" s="107"/>
      <c r="M173" s="107"/>
      <c r="N173" s="125">
        <f>D173-I173</f>
        <v>0</v>
      </c>
    </row>
    <row r="174" spans="1:14" s="46" customFormat="1" ht="38.25" customHeight="1" x14ac:dyDescent="0.25">
      <c r="A174" s="64"/>
      <c r="B174" s="70" t="s">
        <v>5</v>
      </c>
      <c r="C174" s="17"/>
      <c r="D174" s="17"/>
      <c r="E174" s="17"/>
      <c r="F174" s="19"/>
      <c r="G174" s="17"/>
      <c r="H174" s="19"/>
      <c r="I174" s="17"/>
      <c r="J174" s="17">
        <f>E174-I174</f>
        <v>0</v>
      </c>
      <c r="K174" s="181"/>
      <c r="L174" s="107"/>
      <c r="M174" s="107"/>
      <c r="N174" s="125">
        <f>D174-I174</f>
        <v>0</v>
      </c>
    </row>
    <row r="175" spans="1:14" s="48" customFormat="1" ht="101.25" customHeight="1" x14ac:dyDescent="0.25">
      <c r="A175" s="77" t="s">
        <v>30</v>
      </c>
      <c r="B175" s="73" t="s">
        <v>83</v>
      </c>
      <c r="C175" s="24"/>
      <c r="D175" s="24"/>
      <c r="E175" s="24"/>
      <c r="F175" s="25"/>
      <c r="G175" s="24"/>
      <c r="H175" s="25"/>
      <c r="I175" s="25"/>
      <c r="J175" s="18"/>
      <c r="K175" s="149" t="s">
        <v>40</v>
      </c>
      <c r="L175" s="107"/>
      <c r="M175" s="107"/>
      <c r="N175" s="125">
        <f>D175-I175</f>
        <v>0</v>
      </c>
    </row>
    <row r="176" spans="1:14" s="48" customFormat="1" ht="108.75" customHeight="1" x14ac:dyDescent="0.25">
      <c r="A176" s="77" t="s">
        <v>29</v>
      </c>
      <c r="B176" s="73" t="s">
        <v>84</v>
      </c>
      <c r="C176" s="24"/>
      <c r="D176" s="24"/>
      <c r="E176" s="24"/>
      <c r="F176" s="25"/>
      <c r="G176" s="24"/>
      <c r="H176" s="25"/>
      <c r="I176" s="25"/>
      <c r="J176" s="18"/>
      <c r="K176" s="149" t="s">
        <v>40</v>
      </c>
      <c r="L176" s="107"/>
      <c r="M176" s="107"/>
      <c r="N176" s="125">
        <f>D176-I176</f>
        <v>0</v>
      </c>
    </row>
    <row r="177" spans="1:14" s="48" customFormat="1" ht="102" customHeight="1" x14ac:dyDescent="0.25">
      <c r="A177" s="77" t="s">
        <v>38</v>
      </c>
      <c r="B177" s="73" t="s">
        <v>85</v>
      </c>
      <c r="C177" s="24"/>
      <c r="D177" s="24"/>
      <c r="E177" s="27"/>
      <c r="F177" s="25"/>
      <c r="G177" s="24"/>
      <c r="H177" s="25"/>
      <c r="I177" s="25"/>
      <c r="J177" s="18"/>
      <c r="K177" s="149" t="s">
        <v>40</v>
      </c>
      <c r="L177" s="107"/>
      <c r="M177" s="107"/>
      <c r="N177" s="125">
        <f>D177-I177</f>
        <v>0</v>
      </c>
    </row>
    <row r="178" spans="1:14" ht="117" customHeight="1" x14ac:dyDescent="0.4">
      <c r="A178" s="77" t="s">
        <v>37</v>
      </c>
      <c r="B178" s="73" t="s">
        <v>86</v>
      </c>
      <c r="C178" s="24"/>
      <c r="D178" s="24"/>
      <c r="E178" s="27"/>
      <c r="F178" s="25"/>
      <c r="G178" s="24"/>
      <c r="H178" s="25"/>
      <c r="I178" s="25"/>
      <c r="J178" s="18"/>
      <c r="K178" s="149" t="s">
        <v>40</v>
      </c>
      <c r="L178" s="107"/>
      <c r="M178" s="107"/>
      <c r="N178" s="125">
        <f>D178-I178</f>
        <v>0</v>
      </c>
    </row>
    <row r="179" spans="1:14" ht="265.5" customHeight="1" x14ac:dyDescent="0.4">
      <c r="A179" s="77" t="s">
        <v>72</v>
      </c>
      <c r="B179" s="73" t="s">
        <v>100</v>
      </c>
      <c r="C179" s="147">
        <f>SUM(C180:C183)</f>
        <v>30315</v>
      </c>
      <c r="D179" s="147">
        <f>SUM(D180:D183)</f>
        <v>30315</v>
      </c>
      <c r="E179" s="147">
        <f>SUM(E180:E183)</f>
        <v>12850.2</v>
      </c>
      <c r="F179" s="31">
        <f>E179/D179</f>
        <v>0.42</v>
      </c>
      <c r="G179" s="147">
        <f>SUM(G180:G183)</f>
        <v>9827.5499999999993</v>
      </c>
      <c r="H179" s="31">
        <f>G179/D179</f>
        <v>0.32</v>
      </c>
      <c r="I179" s="147">
        <f>SUM(I180:I183)</f>
        <v>30315</v>
      </c>
      <c r="J179" s="162">
        <f>SUM(J180:J183)</f>
        <v>0</v>
      </c>
      <c r="K179" s="166" t="s">
        <v>105</v>
      </c>
      <c r="L179" s="107"/>
      <c r="M179" s="107"/>
      <c r="N179" s="125">
        <f>D179-I179</f>
        <v>0</v>
      </c>
    </row>
    <row r="180" spans="1:14" s="148" customFormat="1" ht="33.75" customHeight="1" x14ac:dyDescent="0.4">
      <c r="A180" s="118"/>
      <c r="B180" s="119" t="s">
        <v>4</v>
      </c>
      <c r="C180" s="30">
        <v>23499.1</v>
      </c>
      <c r="D180" s="30">
        <v>23499.1</v>
      </c>
      <c r="E180" s="30">
        <v>9570.2000000000007</v>
      </c>
      <c r="F180" s="31">
        <f>E180/D180</f>
        <v>0.41</v>
      </c>
      <c r="G180" s="30">
        <v>6929.63</v>
      </c>
      <c r="H180" s="31">
        <f t="shared" ref="H180:H181" si="67">G180/D180</f>
        <v>0.28999999999999998</v>
      </c>
      <c r="I180" s="30">
        <v>23499.1</v>
      </c>
      <c r="J180" s="44">
        <f>D180-I180</f>
        <v>0</v>
      </c>
      <c r="K180" s="164"/>
      <c r="L180" s="107"/>
      <c r="M180" s="107"/>
      <c r="N180" s="126">
        <f>E180-G180</f>
        <v>2640.57</v>
      </c>
    </row>
    <row r="181" spans="1:14" s="148" customFormat="1" ht="33.75" customHeight="1" x14ac:dyDescent="0.4">
      <c r="A181" s="118"/>
      <c r="B181" s="119" t="s">
        <v>16</v>
      </c>
      <c r="C181" s="30">
        <v>6815.9</v>
      </c>
      <c r="D181" s="30">
        <v>6815.9</v>
      </c>
      <c r="E181" s="30">
        <v>3280</v>
      </c>
      <c r="F181" s="31">
        <f>E181/D181</f>
        <v>0.48</v>
      </c>
      <c r="G181" s="30">
        <v>2897.92</v>
      </c>
      <c r="H181" s="31">
        <f t="shared" si="67"/>
        <v>0.43</v>
      </c>
      <c r="I181" s="30">
        <v>6815.9</v>
      </c>
      <c r="J181" s="44">
        <f>D181-I181</f>
        <v>0</v>
      </c>
      <c r="K181" s="164"/>
      <c r="L181" s="107"/>
      <c r="M181" s="107"/>
      <c r="N181" s="126">
        <f>E181-G181</f>
        <v>382.08</v>
      </c>
    </row>
    <row r="182" spans="1:14" s="148" customFormat="1" ht="33.75" customHeight="1" x14ac:dyDescent="0.4">
      <c r="A182" s="118"/>
      <c r="B182" s="119" t="s">
        <v>11</v>
      </c>
      <c r="C182" s="30"/>
      <c r="D182" s="30"/>
      <c r="E182" s="30"/>
      <c r="F182" s="31"/>
      <c r="G182" s="30"/>
      <c r="H182" s="31"/>
      <c r="I182" s="30"/>
      <c r="J182" s="44">
        <f>D182-I182</f>
        <v>0</v>
      </c>
      <c r="K182" s="164"/>
      <c r="L182" s="107"/>
      <c r="M182" s="107"/>
      <c r="N182" s="126">
        <f>E182-G182</f>
        <v>0</v>
      </c>
    </row>
    <row r="183" spans="1:14" s="148" customFormat="1" ht="33.75" customHeight="1" x14ac:dyDescent="0.4">
      <c r="A183" s="118"/>
      <c r="B183" s="119" t="s">
        <v>13</v>
      </c>
      <c r="C183" s="146"/>
      <c r="D183" s="146"/>
      <c r="E183" s="146"/>
      <c r="F183" s="145"/>
      <c r="G183" s="146"/>
      <c r="H183" s="145"/>
      <c r="I183" s="146"/>
      <c r="J183" s="146">
        <f>E183-I183</f>
        <v>0</v>
      </c>
      <c r="K183" s="165"/>
      <c r="L183" s="107"/>
      <c r="M183" s="107"/>
      <c r="N183" s="126">
        <f>E183-G183</f>
        <v>0</v>
      </c>
    </row>
    <row r="398" spans="9:10" x14ac:dyDescent="0.4">
      <c r="I398" s="6"/>
      <c r="J398" s="6"/>
    </row>
    <row r="399" spans="9:10" x14ac:dyDescent="0.4">
      <c r="I399" s="6"/>
      <c r="J399" s="6"/>
    </row>
    <row r="400" spans="9:10" x14ac:dyDescent="0.4">
      <c r="I400" s="6"/>
      <c r="J400" s="6"/>
    </row>
  </sheetData>
  <autoFilter ref="A7:K385"/>
  <customSheetViews>
    <customSheetView guid="{A0A3CD9B-2436-40D7-91DB-589A95FBBF00}" scale="40" showPageBreaks="1" outlineSymbols="0" zeroValues="0" fitToPage="1" printArea="1" showAutoFilter="1" view="pageBreakPreview" topLeftCell="A169">
      <selection activeCell="B185" sqref="B185"/>
      <rowBreaks count="29" manualBreakCount="29">
        <brk id="174" max="10"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9" scale="30" fitToHeight="0" orientation="landscape" r:id="rId1"/>
      <autoFilter ref="A7:K385"/>
    </customSheetView>
    <customSheetView guid="{D95852A1-B0FC-4AC5-B62B-5CCBE05B0D15}" scale="40" showPageBreaks="1" outlineSymbols="0" zeroValues="0" fitToPage="1" printArea="1" showAutoFilter="1" hiddenColumns="1" view="pageBreakPreview" topLeftCell="A5">
      <pane xSplit="4" ySplit="4" topLeftCell="L136" activePane="bottomRight" state="frozen"/>
      <selection pane="bottomRight" activeCell="L143" sqref="L143:L148"/>
      <rowBreaks count="29" manualBreakCount="29">
        <brk id="24" max="15" man="1"/>
        <brk id="33" max="15"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30" fitToHeight="0" orientation="landscape" r:id="rId2"/>
      <autoFilter ref="A7:L386"/>
    </customSheetView>
    <customSheetView guid="{0CCCFAED-79CE-4449-BC23-D60C794B65C2}" scale="50" showPageBreaks="1" outlineSymbols="0" zeroValues="0" fitToPage="1" printArea="1" showAutoFilter="1" view="pageBreakPreview" topLeftCell="A5">
      <pane xSplit="2" ySplit="4" topLeftCell="K33" activePane="bottomRight" state="frozen"/>
      <selection pane="bottomRight" activeCell="J32" sqref="J32"/>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27" fitToHeight="0" orientation="landscape" horizontalDpi="4294967293" r:id="rId3"/>
      <autoFilter ref="A7:L386"/>
    </customSheetView>
    <customSheetView guid="{CA384592-0CFD-4322-A4EB-34EC04693944}" scale="40" showPageBreaks="1" outlineSymbols="0" zeroValues="0" fitToPage="1" printArea="1" showAutoFilter="1" view="pageBreakPreview" topLeftCell="D50">
      <selection activeCell="L61" sqref="L61"/>
      <rowBreaks count="31" manualBreakCount="31">
        <brk id="28" max="10" man="1"/>
        <brk id="147" max="10" man="1"/>
        <brk id="171" max="10"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39" fitToHeight="0" orientation="landscape" r:id="rId4"/>
      <autoFilter ref="A7:L386"/>
    </customSheetView>
    <customSheetView guid="{649E5CE3-4976-49D9-83DA-4E57FFC714BF}" scale="40" showPageBreaks="1" outlineSymbols="0" zeroValues="0" fitToPage="1" printArea="1" showAutoFilter="1" view="pageBreakPreview" topLeftCell="A5">
      <pane xSplit="4" ySplit="10" topLeftCell="J159" activePane="bottomRight" state="frozen"/>
      <selection pane="bottomRight" activeCell="L168" sqref="L168"/>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39" fitToHeight="0" orientation="landscape" horizontalDpi="4294967293" r:id="rId5"/>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6"/>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7"/>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8"/>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9"/>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0"/>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1"/>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2"/>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3"/>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4"/>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5"/>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6"/>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7"/>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8"/>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9"/>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0"/>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1"/>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2"/>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3"/>
      <autoFilter ref="A7:P404"/>
    </customSheetView>
    <customSheetView guid="{67ADFAE6-A9AF-44D7-8539-93CD0F6B7849}" scale="40" showPageBreaks="1" outlineSymbols="0" zeroValues="0" fitToPage="1" printArea="1" showAutoFilter="1" view="pageBreakPreview" topLeftCell="A4">
      <pane xSplit="4" ySplit="7" topLeftCell="L176" activePane="bottomRight" state="frozen"/>
      <selection pane="bottomRight" activeCell="L187" sqref="L187"/>
      <rowBreaks count="31" manualBreakCount="31">
        <brk id="41" max="15" man="1"/>
        <brk id="109" max="15" man="1"/>
        <brk id="146" max="15"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38" fitToHeight="0" orientation="landscape" horizontalDpi="4294967293" r:id="rId24"/>
      <autoFilter ref="A7:L386"/>
    </customSheetView>
    <customSheetView guid="{99950613-28E7-4EC2-B918-559A2757B0A9}" scale="50" showPageBreaks="1" outlineSymbols="0" zeroValues="0" fitToPage="1" printArea="1" showAutoFilter="1" view="pageBreakPreview" topLeftCell="A3">
      <pane xSplit="2" ySplit="5" topLeftCell="C53" activePane="bottomRight" state="frozen"/>
      <selection pane="bottomRight" activeCell="E46" sqref="E46"/>
      <rowBreaks count="33" manualBreakCount="33">
        <brk id="42" max="10" man="1"/>
        <brk id="87" max="10" man="1"/>
        <brk id="129" max="10" man="1"/>
        <brk id="149" max="10" man="1"/>
        <brk id="175" max="10"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1" max="182" man="1"/>
      </colBreaks>
      <pageMargins left="0" right="0" top="0.9055118110236221" bottom="0" header="0" footer="0"/>
      <printOptions horizontalCentered="1"/>
      <pageSetup paperSize="8" scale="27" fitToHeight="0" orientation="landscape" horizontalDpi="4294967293" r:id="rId25"/>
      <autoFilter ref="A7:L386"/>
    </customSheetView>
    <customSheetView guid="{3EEA7E1A-5F2B-4408-A34C-1F0223B5B245}" scale="40" showPageBreaks="1" outlineSymbols="0" zeroValues="0" fitToPage="1" printArea="1" showAutoFilter="1" view="pageBreakPreview" topLeftCell="A5">
      <pane xSplit="4" ySplit="10" topLeftCell="K134" activePane="bottomRight" state="frozen"/>
      <selection pane="bottomRight" activeCell="L136" sqref="L136:L142"/>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0" fitToHeight="0" orientation="landscape" horizontalDpi="4294967293" r:id="rId26"/>
      <autoFilter ref="A7:L386"/>
    </customSheetView>
    <customSheetView guid="{BEA0FDBA-BB07-4C19-8BBD-5E57EE395C09}" scale="50" showPageBreaks="1" outlineSymbols="0" zeroValues="0" printArea="1" showAutoFilter="1" hiddenColumns="1" view="pageBreakPreview" topLeftCell="E151">
      <selection activeCell="K155" sqref="K155"/>
      <rowBreaks count="34" manualBreakCount="34">
        <brk id="20" max="11" man="1"/>
        <brk id="28" max="11" man="1"/>
        <brk id="83" max="11" man="1"/>
        <brk id="122" max="11" man="1"/>
        <brk id="141" max="11" man="1"/>
        <brk id="163"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39" fitToHeight="0" orientation="landscape" r:id="rId27"/>
      <autoFilter ref="A7:L386"/>
    </customSheetView>
    <customSheetView guid="{45DE1976-7F07-4EB4-8A9C-FB72D060BEFA}" scale="40" showPageBreaks="1" outlineSymbols="0" zeroValues="0" fitToPage="1" printArea="1" showAutoFilter="1" hiddenRows="1" hiddenColumns="1" view="pageBreakPreview" topLeftCell="E13">
      <selection activeCell="I1" sqref="I1:I1048576"/>
      <rowBreaks count="31" manualBreakCount="3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2" fitToHeight="0" orientation="landscape" r:id="rId28"/>
      <autoFilter ref="A7:L386"/>
    </customSheetView>
  </customSheetViews>
  <mergeCells count="80">
    <mergeCell ref="H21:H23"/>
    <mergeCell ref="K155:K160"/>
    <mergeCell ref="K149:K154"/>
    <mergeCell ref="K143:K148"/>
    <mergeCell ref="K105:K110"/>
    <mergeCell ref="K111:K116"/>
    <mergeCell ref="K81:K86"/>
    <mergeCell ref="K75:K80"/>
    <mergeCell ref="K69:K74"/>
    <mergeCell ref="K123:K128"/>
    <mergeCell ref="K93:K98"/>
    <mergeCell ref="K117:K122"/>
    <mergeCell ref="K99:K104"/>
    <mergeCell ref="E5:H5"/>
    <mergeCell ref="K9:K14"/>
    <mergeCell ref="K15:K20"/>
    <mergeCell ref="K37:K42"/>
    <mergeCell ref="K21:K28"/>
    <mergeCell ref="K29:K35"/>
    <mergeCell ref="F21:F23"/>
    <mergeCell ref="G21:G23"/>
    <mergeCell ref="I21:I23"/>
    <mergeCell ref="J29:J30"/>
    <mergeCell ref="G29:G30"/>
    <mergeCell ref="H29:H30"/>
    <mergeCell ref="I29:I30"/>
    <mergeCell ref="J21:J23"/>
    <mergeCell ref="F29:F30"/>
    <mergeCell ref="B29:B30"/>
    <mergeCell ref="A29:A30"/>
    <mergeCell ref="C29:C30"/>
    <mergeCell ref="D29:D30"/>
    <mergeCell ref="A3:K3"/>
    <mergeCell ref="G6:H6"/>
    <mergeCell ref="A9:A14"/>
    <mergeCell ref="A5:A7"/>
    <mergeCell ref="E6:F6"/>
    <mergeCell ref="D6:D7"/>
    <mergeCell ref="C5:D5"/>
    <mergeCell ref="C6:C7"/>
    <mergeCell ref="B5:B7"/>
    <mergeCell ref="I5:I7"/>
    <mergeCell ref="J5:J7"/>
    <mergeCell ref="K5:K7"/>
    <mergeCell ref="A15:A20"/>
    <mergeCell ref="B21:B23"/>
    <mergeCell ref="C21:C23"/>
    <mergeCell ref="D21:D23"/>
    <mergeCell ref="E21:E23"/>
    <mergeCell ref="A21:A22"/>
    <mergeCell ref="E29:E30"/>
    <mergeCell ref="K49:K54"/>
    <mergeCell ref="K43:K48"/>
    <mergeCell ref="K55:K60"/>
    <mergeCell ref="K63:K68"/>
    <mergeCell ref="E129:E130"/>
    <mergeCell ref="F129:F130"/>
    <mergeCell ref="J136:J137"/>
    <mergeCell ref="G136:G137"/>
    <mergeCell ref="G129:G130"/>
    <mergeCell ref="H129:H130"/>
    <mergeCell ref="I129:I130"/>
    <mergeCell ref="I136:I137"/>
    <mergeCell ref="F136:F137"/>
    <mergeCell ref="E136:E137"/>
    <mergeCell ref="C136:C137"/>
    <mergeCell ref="B129:B130"/>
    <mergeCell ref="C129:C130"/>
    <mergeCell ref="K87:K92"/>
    <mergeCell ref="K169:K174"/>
    <mergeCell ref="K136:K142"/>
    <mergeCell ref="K162:K167"/>
    <mergeCell ref="A129:A135"/>
    <mergeCell ref="K129:K135"/>
    <mergeCell ref="A136:A137"/>
    <mergeCell ref="B136:B137"/>
    <mergeCell ref="D129:D130"/>
    <mergeCell ref="D136:D137"/>
    <mergeCell ref="J129:J130"/>
    <mergeCell ref="H136:H137"/>
  </mergeCells>
  <phoneticPr fontId="4" type="noConversion"/>
  <printOptions horizontalCentered="1"/>
  <pageMargins left="0" right="0" top="0.9055118110236221" bottom="0" header="0" footer="0"/>
  <pageSetup paperSize="9" scale="30" fitToHeight="0" orientation="landscape" r:id="rId29"/>
  <rowBreaks count="29" manualBreakCount="29">
    <brk id="174" max="10"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legacy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01.05.2017</vt:lpstr>
      <vt:lpstr>'на 01.05.2017'!Заголовки_для_печати</vt:lpstr>
      <vt:lpstr>'на 01.05.2017'!Область_печати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2017-05-12T05:11:04Z</cp:lastPrinted>
  <dcterms:created xsi:type="dcterms:W3CDTF">2011-12-13T05:34:09Z</dcterms:created>
  <dcterms:modified xsi:type="dcterms:W3CDTF">2017-05-16T04:21:25Z</dcterms:modified>
</cp:coreProperties>
</file>