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11940" tabRatio="518"/>
  </bookViews>
  <sheets>
    <sheet name="на 01.02.2017" sheetId="1" r:id="rId1"/>
  </sheets>
  <definedNames>
    <definedName name="_xlnm._FilterDatabase" localSheetId="0" hidden="1">'на 01.02.2017'!$A$7:$K$386</definedName>
    <definedName name="Z_0217F586_7BE2_4803_B88F_1646729DF76E_.wvu.FilterData" localSheetId="0" hidden="1">'на 01.02.2017'!$A$7:$K$386</definedName>
    <definedName name="Z_02D2F435_66DA_468E_987B_F2AECDDD4E3B_.wvu.FilterData" localSheetId="0" hidden="1">'на 01.02.2017'!$A$7:$K$386</definedName>
    <definedName name="Z_040F7A53_882C_426B_A971_3BA4E7F819F6_.wvu.FilterData" localSheetId="0" hidden="1">'на 01.02.2017'!$A$7:$H$129</definedName>
    <definedName name="Z_05C1E2BB_B583_44DD_A8AC_FBF87A053735_.wvu.FilterData" localSheetId="0" hidden="1">'на 01.02.2017'!$A$7:$H$129</definedName>
    <definedName name="Z_05C9DD0B_EBEE_40E7_A642_8B2CDCC810BA_.wvu.FilterData" localSheetId="0" hidden="1">'на 01.02.2017'!$A$7:$H$129</definedName>
    <definedName name="Z_0623BA59_06E0_47C4_A9E0_EFF8949456C2_.wvu.FilterData" localSheetId="0" hidden="1">'на 01.02.2017'!$A$7:$H$129</definedName>
    <definedName name="Z_0644E522_2545_474C_824A_2ED6C2798897_.wvu.FilterData" localSheetId="0" hidden="1">'на 01.02.2017'!$A$7:$K$386</definedName>
    <definedName name="Z_071188D9_4773_41E2_8227_482316F94E22_.wvu.FilterData" localSheetId="0" hidden="1">'на 01.02.2017'!$A$7:$K$386</definedName>
    <definedName name="Z_079216EF_F396_45DE_93AA_DF26C49F532F_.wvu.FilterData" localSheetId="0" hidden="1">'на 01.02.2017'!$A$7:$H$129</definedName>
    <definedName name="Z_081D092E_BCFD_434D_99DD_F262EBF81A7D_.wvu.FilterData" localSheetId="0" hidden="1">'на 01.02.2017'!$A$7:$H$129</definedName>
    <definedName name="Z_081D1E71_FAB1_490F_8347_4363E467A6B8_.wvu.FilterData" localSheetId="0" hidden="1">'на 01.02.2017'!$A$7:$K$386</definedName>
    <definedName name="Z_09665491_2447_4ACE_847B_4452B60F2DF2_.wvu.FilterData" localSheetId="0" hidden="1">'на 01.02.2017'!$A$7:$K$386</definedName>
    <definedName name="Z_09EDEF91_2CA5_4F56_B67B_9D290C461670_.wvu.FilterData" localSheetId="0" hidden="1">'на 01.02.2017'!$A$7:$H$129</definedName>
    <definedName name="Z_0AC3FA68_E0C8_4657_AD81_AF6345EA501C_.wvu.FilterData" localSheetId="0" hidden="1">'на 01.02.2017'!$A$7:$H$129</definedName>
    <definedName name="Z_0B579593_C56D_4394_91C1_F024BBE56EB1_.wvu.FilterData" localSheetId="0" hidden="1">'на 01.02.2017'!$A$7:$H$129</definedName>
    <definedName name="Z_0BC55D76_817D_4871_ADFD_780685E85798_.wvu.FilterData" localSheetId="0" hidden="1">'на 01.02.2017'!$A$7:$K$386</definedName>
    <definedName name="Z_0C6B39CB_8BE2_4437_B7EF_2B863FB64A7A_.wvu.FilterData" localSheetId="0" hidden="1">'на 01.02.2017'!$A$7:$H$129</definedName>
    <definedName name="Z_0C81132D_0EFB_424B_A2C0_D694846C9416_.wvu.FilterData" localSheetId="0" hidden="1">'на 01.02.2017'!$A$7:$K$386</definedName>
    <definedName name="Z_0C8C20D3_1DCE_4FE1_95B1_F35D8D398254_.wvu.FilterData" localSheetId="0" hidden="1">'на 01.02.2017'!$A$7:$H$129</definedName>
    <definedName name="Z_0CC9441C_88E9_46D0_951D_A49C84EDA8CE_.wvu.FilterData" localSheetId="0" hidden="1">'на 01.02.2017'!$A$7:$K$386</definedName>
    <definedName name="Z_0CF3E93E_60F6_45C8_AD33_C2CE08831546_.wvu.FilterData" localSheetId="0" hidden="1">'на 01.02.2017'!$A$7:$H$129</definedName>
    <definedName name="Z_0D69C398_7947_4D78_B1FE_A2A25AB79E10_.wvu.FilterData" localSheetId="0" hidden="1">'на 01.02.2017'!$A$7:$K$386</definedName>
    <definedName name="Z_0D7F5190_D20E_42FD_AD77_53CB309C7272_.wvu.FilterData" localSheetId="0" hidden="1">'на 01.02.2017'!$A$7:$H$129</definedName>
    <definedName name="Z_0E6786D8_AC3A_48D5_9AD7_4E7485DB6D9C_.wvu.FilterData" localSheetId="0" hidden="1">'на 01.02.2017'!$A$7:$H$129</definedName>
    <definedName name="Z_105D23B5_3830_4B2C_A4D4_FBFBD3BEFB9C_.wvu.FilterData" localSheetId="0" hidden="1">'на 01.02.2017'!$A$7:$H$129</definedName>
    <definedName name="Z_113A0779_204C_451B_8401_73E507046130_.wvu.FilterData" localSheetId="0" hidden="1">'на 01.02.2017'!$A$7:$K$386</definedName>
    <definedName name="Z_11EBBD1F_0821_4763_A781_80F95B559C64_.wvu.FilterData" localSheetId="0" hidden="1">'на 01.02.2017'!$A$7:$K$386</definedName>
    <definedName name="Z_12397037_6208_4B36_BC95_11438284A9DE_.wvu.FilterData" localSheetId="0" hidden="1">'на 01.02.2017'!$A$7:$H$129</definedName>
    <definedName name="Z_130C16AD_E930_4810_BDF0_A6DD3A87B8D5_.wvu.FilterData" localSheetId="0" hidden="1">'на 01.02.2017'!$A$7:$K$386</definedName>
    <definedName name="Z_1315266B_953C_4E7F_B538_74B6DF400647_.wvu.FilterData" localSheetId="0" hidden="1">'на 01.02.2017'!$A$7:$H$129</definedName>
    <definedName name="Z_13E7ADA2_058C_4412_9AEA_31547694DD5C_.wvu.FilterData" localSheetId="0" hidden="1">'на 01.02.2017'!$A$7:$H$129</definedName>
    <definedName name="Z_1474826F_81A7_45CE_9E32_539008BC6006_.wvu.FilterData" localSheetId="0" hidden="1">'на 01.02.2017'!$A$7:$K$386</definedName>
    <definedName name="Z_158130B9_9537_4E7D_AC4C_ED389C9B13A6_.wvu.FilterData" localSheetId="0" hidden="1">'на 01.02.2017'!$A$7:$K$386</definedName>
    <definedName name="Z_15AF9AFF_36E4_41C3_A9EA_A83C0A87FA00_.wvu.FilterData" localSheetId="0" hidden="1">'на 01.02.2017'!$A$7:$K$386</definedName>
    <definedName name="Z_16533C21_4A9A_450C_8A94_553B88C3A9CF_.wvu.FilterData" localSheetId="0" hidden="1">'на 01.02.2017'!$A$7:$H$129</definedName>
    <definedName name="Z_1682CF4C_6BE2_4E45_A613_382D117E51BF_.wvu.FilterData" localSheetId="0" hidden="1">'на 01.02.2017'!$A$7:$K$386</definedName>
    <definedName name="Z_168FD5D4_D13B_47B9_8E56_61C627E3620F_.wvu.FilterData" localSheetId="0" hidden="1">'на 01.02.2017'!$A$7:$H$129</definedName>
    <definedName name="Z_176FBEC7_B2AF_4702_A894_382F81F9ECF6_.wvu.FilterData" localSheetId="0" hidden="1">'на 01.02.2017'!$A$7:$H$129</definedName>
    <definedName name="Z_17AEC02B_67B1_483A_97D2_C1C6DFD21518_.wvu.FilterData" localSheetId="0" hidden="1">'на 01.02.2017'!$A$7:$K$386</definedName>
    <definedName name="Z_1902C2E4_C521_44EB_B934_0EBD6E871DD8_.wvu.FilterData" localSheetId="0" hidden="1">'на 01.02.2017'!$A$7:$K$386</definedName>
    <definedName name="Z_191D2631_8F19_4FC0_96A1_F397D331A068_.wvu.FilterData" localSheetId="0" hidden="1">'на 01.02.2017'!$A$7:$K$386</definedName>
    <definedName name="Z_19510E6E_7565_4AC2_BCB4_A345501456B6_.wvu.FilterData" localSheetId="0" hidden="1">'на 01.02.2017'!$A$7:$H$129</definedName>
    <definedName name="Z_1ADD4354_436F_41C7_AFD6_B73FA2D9BC20_.wvu.FilterData" localSheetId="0" hidden="1">'на 01.02.2017'!$A$7:$K$386</definedName>
    <definedName name="Z_1B413C41_F5DB_4793_803B_D278F6A0BE2C_.wvu.FilterData" localSheetId="0" hidden="1">'на 01.02.2017'!$A$7:$K$386</definedName>
    <definedName name="Z_1B943BCB_9609_428B_963E_E25F01748D7C_.wvu.FilterData" localSheetId="0" hidden="1">'на 01.02.2017'!$A$7:$K$386</definedName>
    <definedName name="Z_1BA0A829_1467_4894_A294_9BFD1EA8F94D_.wvu.FilterData" localSheetId="0" hidden="1">'на 01.02.2017'!$A$7:$K$386</definedName>
    <definedName name="Z_1C384A54_E3F0_4C1E_862E_6CD9154B364F_.wvu.FilterData" localSheetId="0" hidden="1">'на 01.02.2017'!$A$7:$K$386</definedName>
    <definedName name="Z_1C3DF549_BEC3_47F7_8F0B_A96D42597ECF_.wvu.FilterData" localSheetId="0" hidden="1">'на 01.02.2017'!$A$7:$H$129</definedName>
    <definedName name="Z_1C681B2A_8932_44D9_BF50_EA5DBCC10436_.wvu.FilterData" localSheetId="0" hidden="1">'на 01.02.2017'!$A$7:$H$129</definedName>
    <definedName name="Z_1CB5C523_AFA5_43A8_9C28_9F12CFE5BE65_.wvu.FilterData" localSheetId="0" hidden="1">'на 01.02.2017'!$A$7:$K$386</definedName>
    <definedName name="Z_1CEF9102_6C60_416B_8820_19DA6CA2FF8F_.wvu.FilterData" localSheetId="0" hidden="1">'на 01.02.2017'!$A$7:$K$386</definedName>
    <definedName name="Z_1D2C2901_70D8_494F_B885_AA5F7F9A1D2E_.wvu.FilterData" localSheetId="0" hidden="1">'на 01.02.2017'!$A$7:$K$386</definedName>
    <definedName name="Z_1F274A4D_4DCC_44CA_A1BD_90B7EE180486_.wvu.FilterData" localSheetId="0" hidden="1">'на 01.02.2017'!$A$7:$H$129</definedName>
    <definedName name="Z_1F6B5B08_FAE9_43CF_A27B_EE7ACD6D4DF6_.wvu.FilterData" localSheetId="0" hidden="1">'на 01.02.2017'!$A$7:$K$386</definedName>
    <definedName name="Z_1F885BC0_FA2D_45E9_BC66_C7BA68F6529B_.wvu.FilterData" localSheetId="0" hidden="1">'на 01.02.2017'!$A$7:$K$386</definedName>
    <definedName name="Z_1FF678B1_7F2B_4362_81E7_D3C79ED64B95_.wvu.FilterData" localSheetId="0" hidden="1">'на 01.02.2017'!$A$7:$H$129</definedName>
    <definedName name="Z_216AEA56_C079_4104_83C7_B22F3C2C4895_.wvu.FilterData" localSheetId="0" hidden="1">'на 01.02.2017'!$A$7:$H$129</definedName>
    <definedName name="Z_2181C7D4_AA52_40AC_A808_5D532F9A4DB9_.wvu.FilterData" localSheetId="0" hidden="1">'на 01.02.2017'!$A$7:$H$129</definedName>
    <definedName name="Z_222CB208_6EE7_4ACF_9056_A80606B8DEAE_.wvu.FilterData" localSheetId="0" hidden="1">'на 01.02.2017'!$A$7:$K$386</definedName>
    <definedName name="Z_22A3361C_6866_4206_B8FA_E848438D95B8_.wvu.FilterData" localSheetId="0" hidden="1">'на 01.02.2017'!$A$7:$H$129</definedName>
    <definedName name="Z_23D71F5A_A534_4F07_942A_44ED3D76C570_.wvu.FilterData" localSheetId="0" hidden="1">'на 01.02.2017'!$A$7:$K$386</definedName>
    <definedName name="Z_246D425F_E7DE_4F74_93E1_1CA6487BB7AF_.wvu.FilterData" localSheetId="0" hidden="1">'на 01.02.2017'!$A$7:$K$386</definedName>
    <definedName name="Z_24D1D1DF_90B3_41D1_82E1_05DE887CC58D_.wvu.FilterData" localSheetId="0" hidden="1">'на 01.02.2017'!$A$7:$H$129</definedName>
    <definedName name="Z_24E5C1BC_322C_4FEF_B964_F0DCC04482C1_.wvu.Cols" localSheetId="0" hidden="1">'на 01.02.2017'!#REF!,'на 01.02.2017'!#REF!</definedName>
    <definedName name="Z_24E5C1BC_322C_4FEF_B964_F0DCC04482C1_.wvu.FilterData" localSheetId="0" hidden="1">'на 01.02.2017'!$A$7:$H$129</definedName>
    <definedName name="Z_24E5C1BC_322C_4FEF_B964_F0DCC04482C1_.wvu.Rows" localSheetId="0" hidden="1">'на 01.02.2017'!#REF!</definedName>
    <definedName name="Z_26E7CD7D_71FD_4075_B268_E6444384CE7D_.wvu.FilterData" localSheetId="0" hidden="1">'на 01.02.2017'!$A$7:$H$129</definedName>
    <definedName name="Z_2751B79E_F60F_449F_9B1A_ED01F0EE4A3F_.wvu.FilterData" localSheetId="0" hidden="1">'на 01.02.2017'!$A$7:$K$386</definedName>
    <definedName name="Z_28008BE5_0693_468D_890E_2AE562EDDFCA_.wvu.FilterData" localSheetId="0" hidden="1">'на 01.02.2017'!$A$7:$H$129</definedName>
    <definedName name="Z_282F013D_E5B1_4C17_8727_7949891CEFC8_.wvu.FilterData" localSheetId="0" hidden="1">'на 01.02.2017'!$A$7:$K$386</definedName>
    <definedName name="Z_2A075779_EE89_4995_9517_DAD5135FF513_.wvu.FilterData" localSheetId="0" hidden="1">'на 01.02.2017'!$A$7:$K$386</definedName>
    <definedName name="Z_2B4EF399_1F78_4650_9196_70339D27DB54_.wvu.FilterData" localSheetId="0" hidden="1">'на 01.02.2017'!$A$7:$K$386</definedName>
    <definedName name="Z_2B67E997_66AF_4883_9EE5_9876648FDDE9_.wvu.FilterData" localSheetId="0" hidden="1">'на 01.02.2017'!$A$7:$K$386</definedName>
    <definedName name="Z_2C029299_5EEC_4151_A9E2_241D31E08692_.wvu.FilterData" localSheetId="0" hidden="1">'на 01.02.2017'!$A$7:$K$386</definedName>
    <definedName name="Z_2C47EAD7_6B0B_40AB_9599_0BF3302E35F1_.wvu.FilterData" localSheetId="0" hidden="1">'на 01.02.2017'!$A$7:$H$129</definedName>
    <definedName name="Z_2CD18B03_71F5_4B8A_8C6C_592F5A66335B_.wvu.FilterData" localSheetId="0" hidden="1">'на 01.02.2017'!$A$7:$K$386</definedName>
    <definedName name="Z_2D011736_53B8_48A8_8C2E_71DD995F6546_.wvu.FilterData" localSheetId="0" hidden="1">'на 01.02.2017'!$A$7:$K$386</definedName>
    <definedName name="Z_2D540280_F40F_4530_A32A_1FF2E78E7147_.wvu.FilterData" localSheetId="0" hidden="1">'на 01.02.2017'!$A$7:$K$386</definedName>
    <definedName name="Z_2D918A37_6905_4BEF_BC3A_DA45E968DAC3_.wvu.FilterData" localSheetId="0" hidden="1">'на 01.02.2017'!$A$7:$H$129</definedName>
    <definedName name="Z_2DF88C31_E5A0_4DFE_877D_5A31D3992603_.wvu.Rows" localSheetId="0" hidden="1">'на 01.02.2017'!#REF!,'на 01.02.2017'!#REF!,'на 01.02.2017'!#REF!,'на 01.02.2017'!#REF!,'на 01.02.2017'!#REF!,'на 01.02.2017'!#REF!,'на 01.02.2017'!#REF!,'на 01.02.2017'!#REF!,'на 01.02.2017'!#REF!,'на 01.02.2017'!#REF!,'на 01.02.2017'!#REF!</definedName>
    <definedName name="Z_2F3BAFC5_8792_4BC0_833F_5CB9ACB14A14_.wvu.FilterData" localSheetId="0" hidden="1">'на 01.02.2017'!$A$7:$H$129</definedName>
    <definedName name="Z_2F7AC811_CA37_46E3_866E_6E10DF43054A_.wvu.FilterData" localSheetId="0" hidden="1">'на 01.02.2017'!$A$7:$K$386</definedName>
    <definedName name="Z_300D3722_BC5B_4EFC_A306_CB3461E96075_.wvu.FilterData" localSheetId="0" hidden="1">'на 01.02.2017'!$A$7:$K$386</definedName>
    <definedName name="Z_30F94082_E7C8_4DE7_AE26_19B3A4317363_.wvu.FilterData" localSheetId="0" hidden="1">'на 01.02.2017'!$A$7:$K$386</definedName>
    <definedName name="Z_315B3829_E75D_48BB_A407_88A96C0D6A4B_.wvu.FilterData" localSheetId="0" hidden="1">'на 01.02.2017'!$A$7:$K$386</definedName>
    <definedName name="Z_31985263_3556_4B71_A26F_62706F49B320_.wvu.FilterData" localSheetId="0" hidden="1">'на 01.02.2017'!$A$7:$H$129</definedName>
    <definedName name="Z_31C5283F_7633_4B8A_ADD5_7EB245AE899F_.wvu.FilterData" localSheetId="0" hidden="1">'на 01.02.2017'!$A$7:$K$386</definedName>
    <definedName name="Z_31EABA3C_DD8D_46BF_85B1_09527EF8E816_.wvu.FilterData" localSheetId="0" hidden="1">'на 01.02.2017'!$A$7:$H$129</definedName>
    <definedName name="Z_328B1FBD_B9E0_4F8C_AA1F_438ED0F19823_.wvu.FilterData" localSheetId="0" hidden="1">'на 01.02.2017'!$A$7:$K$386</definedName>
    <definedName name="Z_33081AFE_875F_4448_8DBB_C2288E582829_.wvu.FilterData" localSheetId="0" hidden="1">'на 01.02.2017'!$A$7:$K$386</definedName>
    <definedName name="Z_34587A22_A707_48EC_A6D8_8CA0D443CB5A_.wvu.FilterData" localSheetId="0" hidden="1">'на 01.02.2017'!$A$7:$K$386</definedName>
    <definedName name="Z_34E97F8E_B808_4C29_AFA8_24160BA8B576_.wvu.FilterData" localSheetId="0" hidden="1">'на 01.02.2017'!$A$7:$H$129</definedName>
    <definedName name="Z_354643EC_374D_4252_A3BA_624B9338CCF6_.wvu.FilterData" localSheetId="0" hidden="1">'на 01.02.2017'!$A$7:$K$386</definedName>
    <definedName name="Z_356902C5_CBA1_407E_849C_39B6CAAFCD34_.wvu.FilterData" localSheetId="0" hidden="1">'на 01.02.2017'!$A$7:$K$386</definedName>
    <definedName name="Z_3597F15D_13FB_47E4_B2D7_0713796F1B32_.wvu.FilterData" localSheetId="0" hidden="1">'на 01.02.2017'!$A$7:$H$129</definedName>
    <definedName name="Z_36279478_DEDD_46A7_8B6D_9500CB65A35C_.wvu.FilterData" localSheetId="0" hidden="1">'на 01.02.2017'!$A$7:$H$129</definedName>
    <definedName name="Z_36282042_958F_4D98_9515_9E9271F26AA2_.wvu.FilterData" localSheetId="0" hidden="1">'на 01.02.2017'!$A$7:$H$129</definedName>
    <definedName name="Z_36AEB3FF_FCBC_4E21_8EFE_F20781816ED3_.wvu.FilterData" localSheetId="0" hidden="1">'на 01.02.2017'!$A$7:$H$129</definedName>
    <definedName name="Z_371CA4AD_891B_4B1D_9403_45AB26546607_.wvu.FilterData" localSheetId="0" hidden="1">'на 01.02.2017'!$A$7:$K$386</definedName>
    <definedName name="Z_37F8CE32_8CE8_4D95_9C0E_63112E6EFFE9_.wvu.Cols" localSheetId="0" hidden="1">'на 01.02.2017'!#REF!</definedName>
    <definedName name="Z_37F8CE32_8CE8_4D95_9C0E_63112E6EFFE9_.wvu.FilterData" localSheetId="0" hidden="1">'на 01.02.2017'!$A$7:$H$129</definedName>
    <definedName name="Z_37F8CE32_8CE8_4D95_9C0E_63112E6EFFE9_.wvu.PrintArea" localSheetId="0" hidden="1">'на 01.02.2017'!$A$1:$K$129</definedName>
    <definedName name="Z_37F8CE32_8CE8_4D95_9C0E_63112E6EFFE9_.wvu.PrintTitles" localSheetId="0" hidden="1">'на 01.02.2017'!$5:$8</definedName>
    <definedName name="Z_37F8CE32_8CE8_4D95_9C0E_63112E6EFFE9_.wvu.Rows" localSheetId="0" hidden="1">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</definedName>
    <definedName name="Z_386EE007_6994_4AA6_8824_D461BF01F1EA_.wvu.FilterData" localSheetId="0" hidden="1">'на 01.02.2017'!$A$7:$K$386</definedName>
    <definedName name="Z_39897EE2_53F6_432A_9A7F_7DBB2FBB08E4_.wvu.FilterData" localSheetId="0" hidden="1">'на 01.02.2017'!$A$7:$K$386</definedName>
    <definedName name="Z_3A08D49D_7322_4FD5_90D4_F8436B9BCFE3_.wvu.FilterData" localSheetId="0" hidden="1">'на 01.02.2017'!$A$7:$K$386</definedName>
    <definedName name="Z_3A3DB971_386F_40FA_8DD4_4A74AFE3B4C9_.wvu.FilterData" localSheetId="0" hidden="1">'на 01.02.2017'!$A$7:$K$386</definedName>
    <definedName name="Z_3AAEA08B_779A_471D_BFA0_0D98BF9A4FAD_.wvu.FilterData" localSheetId="0" hidden="1">'на 01.02.2017'!$A$7:$H$129</definedName>
    <definedName name="Z_3C9F72CF_10C2_48CF_BBB6_A2B9A1393F37_.wvu.FilterData" localSheetId="0" hidden="1">'на 01.02.2017'!$A$7:$H$129</definedName>
    <definedName name="Z_3CBCA6B7_5D7C_44A4_844A_26E2A61FDE86_.wvu.FilterData" localSheetId="0" hidden="1">'на 01.02.2017'!$A$7:$K$386</definedName>
    <definedName name="Z_3D1280C8_646B_4BB2_862F_8A8207220C6A_.wvu.FilterData" localSheetId="0" hidden="1">'на 01.02.2017'!$A$7:$H$129</definedName>
    <definedName name="Z_3D4245D9_9AB3_43FE_97D0_205A6EA7E6E4_.wvu.FilterData" localSheetId="0" hidden="1">'на 01.02.2017'!$A$7:$K$386</definedName>
    <definedName name="Z_3D5A28D4_CB7B_405C_9FFF_EB22C14AB77F_.wvu.FilterData" localSheetId="0" hidden="1">'на 01.02.2017'!$A$7:$K$386</definedName>
    <definedName name="Z_3D6E136A_63AE_4912_A965_BD438229D989_.wvu.FilterData" localSheetId="0" hidden="1">'на 01.02.2017'!$A$7:$K$386</definedName>
    <definedName name="Z_3DB4F6FC_CE58_4083_A6ED_88DCB901BB99_.wvu.FilterData" localSheetId="0" hidden="1">'на 01.02.2017'!$A$7:$H$129</definedName>
    <definedName name="Z_3E14FD86_95B1_4D0E_A8F6_A4FFDE0E3FF0_.wvu.FilterData" localSheetId="0" hidden="1">'на 01.02.2017'!$A$7:$K$386</definedName>
    <definedName name="Z_3EEA7E1A_5F2B_4408_A34C_1F0223B5B245_.wvu.FilterData" localSheetId="0" hidden="1">'на 01.02.2017'!$A$7:$K$386</definedName>
    <definedName name="Z_3EEA7E1A_5F2B_4408_A34C_1F0223B5B245_.wvu.PrintArea" localSheetId="0" hidden="1">'на 01.02.2017'!$A$1:$K$185</definedName>
    <definedName name="Z_3EEA7E1A_5F2B_4408_A34C_1F0223B5B245_.wvu.PrintTitles" localSheetId="0" hidden="1">'на 01.02.2017'!$5:$8</definedName>
    <definedName name="Z_3F4E18FA_E0CE_43C2_A7F4_5CAE036892ED_.wvu.FilterData" localSheetId="0" hidden="1">'на 01.02.2017'!$A$7:$K$386</definedName>
    <definedName name="Z_3F839701_87D5_496C_AD9C_2B5AE5742513_.wvu.FilterData" localSheetId="0" hidden="1">'на 01.02.2017'!$A$7:$K$386</definedName>
    <definedName name="Z_3FE8ACF3_2097_4BA9_8230_2DBD30F09632_.wvu.FilterData" localSheetId="0" hidden="1">'на 01.02.2017'!$A$7:$K$386</definedName>
    <definedName name="Z_3FEDCFF8_5450_469D_9A9E_38AB8819A083_.wvu.FilterData" localSheetId="0" hidden="1">'на 01.02.2017'!$A$7:$K$386</definedName>
    <definedName name="Z_402DFE3F_A5E1_41E8_BB4F_E3062FAE22D8_.wvu.FilterData" localSheetId="0" hidden="1">'на 01.02.2017'!$A$7:$K$386</definedName>
    <definedName name="Z_403313B7_B74E_4D03_8AB9_B2A52A5BA330_.wvu.FilterData" localSheetId="0" hidden="1">'на 01.02.2017'!$A$7:$H$129</definedName>
    <definedName name="Z_4055661A_C391_44E3_B71B_DF824D593415_.wvu.FilterData" localSheetId="0" hidden="1">'на 01.02.2017'!$A$7:$H$129</definedName>
    <definedName name="Z_413E8ADC_60FE_4AEB_A365_51405ED7DAEF_.wvu.FilterData" localSheetId="0" hidden="1">'на 01.02.2017'!$A$7:$K$386</definedName>
    <definedName name="Z_415B8653_FE9C_472E_85AE_9CFA9B00FD5E_.wvu.FilterData" localSheetId="0" hidden="1">'на 01.02.2017'!$A$7:$H$129</definedName>
    <definedName name="Z_41C6EAF5_F389_4A73_A5DF_3E2ABACB9DC1_.wvu.FilterData" localSheetId="0" hidden="1">'на 01.02.2017'!$A$7:$K$386</definedName>
    <definedName name="Z_4388DD05_A74C_4C1C_A344_6EEDB2F4B1B0_.wvu.FilterData" localSheetId="0" hidden="1">'на 01.02.2017'!$A$7:$H$129</definedName>
    <definedName name="Z_43F7D742_5383_4CCE_A058_3A12F3676DF6_.wvu.FilterData" localSheetId="0" hidden="1">'на 01.02.2017'!$A$7:$K$386</definedName>
    <definedName name="Z_445590C0_7350_4A17_AB85_F8DCF9494ECC_.wvu.FilterData" localSheetId="0" hidden="1">'на 01.02.2017'!$A$7:$H$129</definedName>
    <definedName name="Z_45D27932_FD3D_46DE_B431_4E5606457D7F_.wvu.FilterData" localSheetId="0" hidden="1">'на 01.02.2017'!$A$7:$H$129</definedName>
    <definedName name="Z_45DE1976_7F07_4EB4_8A9C_FB72D060BEFA_.wvu.Cols" localSheetId="0" hidden="1">'на 01.02.2017'!#REF!,'на 01.02.2017'!#REF!</definedName>
    <definedName name="Z_45DE1976_7F07_4EB4_8A9C_FB72D060BEFA_.wvu.FilterData" localSheetId="0" hidden="1">'на 01.02.2017'!$A$7:$K$386</definedName>
    <definedName name="Z_45DE1976_7F07_4EB4_8A9C_FB72D060BEFA_.wvu.PrintArea" localSheetId="0" hidden="1">'на 01.02.2017'!$A$1:$K$180</definedName>
    <definedName name="Z_45DE1976_7F07_4EB4_8A9C_FB72D060BEFA_.wvu.PrintTitles" localSheetId="0" hidden="1">'на 01.02.2017'!$5:$8</definedName>
    <definedName name="Z_45DE1976_7F07_4EB4_8A9C_FB72D060BEFA_.wvu.Rows" localSheetId="0" hidden="1">'на 01.02.2017'!$18:$18,'на 01.02.2017'!$20:$20,'на 01.02.2017'!$28:$28,'на 01.02.2017'!$31:$31,'на 01.02.2017'!$35:$35,'на 01.02.2017'!$41:$42,'на 01.02.2017'!$44:$44,'на 01.02.2017'!$48:$48,'на 01.02.2017'!$50:$50,'на 01.02.2017'!$52:$54,'на 01.02.2017'!$59:$60,'на 01.02.2017'!$69:$69,'на 01.02.2017'!#REF!,'на 01.02.2017'!#REF!,'на 01.02.2017'!#REF!,'на 01.02.2017'!#REF!,'на 01.02.2017'!#REF!,'на 01.02.2017'!#REF!,'на 01.02.2017'!#REF!,'на 01.02.2017'!$98:$99,'на 01.02.2017'!$104:$105,'на 01.02.2017'!$107:$107,'на 01.02.2017'!$109:$111,'на 01.02.2017'!$114:$117,'на 01.02.2017'!$121:$123,'на 01.02.2017'!$126:$129,'на 01.02.2017'!$143:$143,'на 01.02.2017'!$145:$149,'на 01.02.2017'!$151:$155,'на 01.02.2017'!$161:$161,'на 01.02.2017'!$164:$164,'на 01.02.2017'!$168:$168,'на 01.02.2017'!$171:$171,'на 01.02.2017'!$174:$175</definedName>
    <definedName name="Z_463F3E4B_81D6_4261_A251_5FB4227E67B1_.wvu.FilterData" localSheetId="0" hidden="1">'на 01.02.2017'!$A$7:$K$386</definedName>
    <definedName name="Z_4765959C_9F0B_44DF_B00A_10C6BB8CF204_.wvu.FilterData" localSheetId="0" hidden="1">'на 01.02.2017'!$A$7:$K$386</definedName>
    <definedName name="Z_47DE35B6_B347_4C65_8E49_C2008CA773EB_.wvu.FilterData" localSheetId="0" hidden="1">'на 01.02.2017'!$A$7:$H$129</definedName>
    <definedName name="Z_486156AC_4370_4C02_BA8A_CB9B49D1A8EC_.wvu.FilterData" localSheetId="0" hidden="1">'на 01.02.2017'!$A$7:$K$386</definedName>
    <definedName name="Z_495CB41C_9D74_45FB_9A3C_30411D304A3A_.wvu.FilterData" localSheetId="0" hidden="1">'на 01.02.2017'!$A$7:$K$386</definedName>
    <definedName name="Z_49C7329D_3247_4713_BC9A_64F0EE2B0B3C_.wvu.FilterData" localSheetId="0" hidden="1">'на 01.02.2017'!$A$7:$K$386</definedName>
    <definedName name="Z_49E10B09_97E3_41C9_892E_7D9C5DFF5740_.wvu.FilterData" localSheetId="0" hidden="1">'на 01.02.2017'!$A$7:$K$386</definedName>
    <definedName name="Z_4AF0FF7E_D940_4246_AB71_AC8FEDA2EF24_.wvu.FilterData" localSheetId="0" hidden="1">'на 01.02.2017'!$A$7:$K$386</definedName>
    <definedName name="Z_4BB7905C_0E11_42F1_848D_90186131796A_.wvu.FilterData" localSheetId="0" hidden="1">'на 01.02.2017'!$A$7:$H$129</definedName>
    <definedName name="Z_4C1FE39D_945F_4F14_94DF_F69B283DCD9F_.wvu.FilterData" localSheetId="0" hidden="1">'на 01.02.2017'!$A$7:$H$129</definedName>
    <definedName name="Z_4CEB490B_58FB_4CA0_AAF2_63178FECD849_.wvu.FilterData" localSheetId="0" hidden="1">'на 01.02.2017'!$A$7:$K$386</definedName>
    <definedName name="Z_4DF21929_63B0_45D6_9063_EE3D75E46DF0_.wvu.FilterData" localSheetId="0" hidden="1">'на 01.02.2017'!$A$7:$K$386</definedName>
    <definedName name="Z_4EB9A2EB_6EC6_4AFE_AFFA_537868B4F130_.wvu.FilterData" localSheetId="0" hidden="1">'на 01.02.2017'!$A$7:$K$386</definedName>
    <definedName name="Z_4EF3C623_C372_46C1_AA60_4AC85C37C9F2_.wvu.FilterData" localSheetId="0" hidden="1">'на 01.02.2017'!$A$7:$K$386</definedName>
    <definedName name="Z_4FA4A69A_6589_44A8_8710_9041295BCBA3_.wvu.FilterData" localSheetId="0" hidden="1">'на 01.02.2017'!$A$7:$K$386</definedName>
    <definedName name="Z_4FE18469_4F1B_4C4F_94F8_2337C288BBDA_.wvu.FilterData" localSheetId="0" hidden="1">'на 01.02.2017'!$A$7:$K$386</definedName>
    <definedName name="Z_5039ACE2_215B_49F3_AC23_F5E171EB2E04_.wvu.FilterData" localSheetId="0" hidden="1">'на 01.02.2017'!$A$7:$K$386</definedName>
    <definedName name="Z_512708F0_FC6D_4404_BE68_DA23201791B7_.wvu.FilterData" localSheetId="0" hidden="1">'на 01.02.2017'!$A$7:$K$386</definedName>
    <definedName name="Z_51BD5A76_12FD_4D74_BB88_134070337907_.wvu.FilterData" localSheetId="0" hidden="1">'на 01.02.2017'!$A$7:$K$386</definedName>
    <definedName name="Z_52C40832_4D48_45A4_B802_95C62DCB5A61_.wvu.FilterData" localSheetId="0" hidden="1">'на 01.02.2017'!$A$7:$H$129</definedName>
    <definedName name="Z_539CB3DF_9B66_4BE7_9074_8CE0405EB8A6_.wvu.Cols" localSheetId="0" hidden="1">'на 01.02.2017'!#REF!,'на 01.02.2017'!#REF!</definedName>
    <definedName name="Z_539CB3DF_9B66_4BE7_9074_8CE0405EB8A6_.wvu.FilterData" localSheetId="0" hidden="1">'на 01.02.2017'!$A$7:$K$386</definedName>
    <definedName name="Z_539CB3DF_9B66_4BE7_9074_8CE0405EB8A6_.wvu.PrintArea" localSheetId="0" hidden="1">'на 01.02.2017'!$A$1:$K$180</definedName>
    <definedName name="Z_539CB3DF_9B66_4BE7_9074_8CE0405EB8A6_.wvu.PrintTitles" localSheetId="0" hidden="1">'на 01.02.2017'!$5:$8</definedName>
    <definedName name="Z_543FDC9E_DC95_4C7A_84E4_76AA766A82EF_.wvu.FilterData" localSheetId="0" hidden="1">'на 01.02.2017'!$A$7:$K$386</definedName>
    <definedName name="Z_55266A36_B6A9_42E1_8467_17D14F12BABD_.wvu.FilterData" localSheetId="0" hidden="1">'на 01.02.2017'!$A$7:$H$129</definedName>
    <definedName name="Z_55F24CBB_212F_42F4_BB98_92561BDA95C3_.wvu.FilterData" localSheetId="0" hidden="1">'на 01.02.2017'!$A$7:$K$386</definedName>
    <definedName name="Z_565A1A16_6A4F_4794_B3C1_1808DC7E86C0_.wvu.FilterData" localSheetId="0" hidden="1">'на 01.02.2017'!$A$7:$H$129</definedName>
    <definedName name="Z_568C3823_FEE7_49C8_B4CF_3D48541DA65C_.wvu.FilterData" localSheetId="0" hidden="1">'на 01.02.2017'!$A$7:$H$129</definedName>
    <definedName name="Z_5696C387_34DF_4BED_BB60_2D85436D9DA8_.wvu.FilterData" localSheetId="0" hidden="1">'на 01.02.2017'!$A$7:$K$386</definedName>
    <definedName name="Z_56C18D87_C587_43F7_9147_D7827AADF66D_.wvu.FilterData" localSheetId="0" hidden="1">'на 01.02.2017'!$A$7:$H$129</definedName>
    <definedName name="Z_5729DC83_8713_4B21_9D2C_8A74D021747E_.wvu.FilterData" localSheetId="0" hidden="1">'на 01.02.2017'!$A$7:$H$129</definedName>
    <definedName name="Z_5730431A_42FA_4886_8F76_DA9C1179F65B_.wvu.FilterData" localSheetId="0" hidden="1">'на 01.02.2017'!$A$7:$K$386</definedName>
    <definedName name="Z_58270B81_2C5A_44D4_84D8_B29B6BA03243_.wvu.FilterData" localSheetId="0" hidden="1">'на 01.02.2017'!$A$7:$H$129</definedName>
    <definedName name="Z_58EAD7A7_C312_4E53_9D90_6DB268F00AAE_.wvu.FilterData" localSheetId="0" hidden="1">'на 01.02.2017'!$A$7:$K$386</definedName>
    <definedName name="Z_59074C03_1A19_4344_8FE1_916D5A98CD29_.wvu.FilterData" localSheetId="0" hidden="1">'на 01.02.2017'!$A$7:$K$386</definedName>
    <definedName name="Z_59F91900_CAE9_4608_97BE_FBC0993C389F_.wvu.FilterData" localSheetId="0" hidden="1">'на 01.02.2017'!$A$7:$H$129</definedName>
    <definedName name="Z_5AC843E8_BE7D_4B69_82E5_622B40389D76_.wvu.FilterData" localSheetId="0" hidden="1">'на 01.02.2017'!$A$7:$K$386</definedName>
    <definedName name="Z_5B201F9D_0EC3_499C_A33C_1C4C3BFDAC63_.wvu.FilterData" localSheetId="0" hidden="1">'на 01.02.2017'!$A$7:$K$386</definedName>
    <definedName name="Z_5B8F35C7_BACE_46B7_A289_D37993E37EE6_.wvu.FilterData" localSheetId="0" hidden="1">'на 01.02.2017'!$A$7:$K$386</definedName>
    <definedName name="Z_5C13A1A0_C535_4639_90BE_9B5D72B8AEDB_.wvu.FilterData" localSheetId="0" hidden="1">'на 01.02.2017'!$A$7:$H$129</definedName>
    <definedName name="Z_5C519772_2A20_4B5B_841B_37C4DE3DF25F_.wvu.FilterData" localSheetId="0" hidden="1">'на 01.02.2017'!$A$7:$K$386</definedName>
    <definedName name="Z_5CDE7466_9008_4EE8_8F19_E26D937B15F6_.wvu.FilterData" localSheetId="0" hidden="1">'на 01.02.2017'!$A$7:$H$129</definedName>
    <definedName name="Z_5EB104F4_627D_44E7_960F_6C67063C7D09_.wvu.FilterData" localSheetId="0" hidden="1">'на 01.02.2017'!$A$7:$K$386</definedName>
    <definedName name="Z_5EB1B5BB_79BE_4318_9140_3FA31802D519_.wvu.FilterData" localSheetId="0" hidden="1">'на 01.02.2017'!$A$7:$K$386</definedName>
    <definedName name="Z_5EB1B5BB_79BE_4318_9140_3FA31802D519_.wvu.PrintArea" localSheetId="0" hidden="1">'на 01.02.2017'!$A$1:$K$180</definedName>
    <definedName name="Z_5EB1B5BB_79BE_4318_9140_3FA31802D519_.wvu.PrintTitles" localSheetId="0" hidden="1">'на 01.02.2017'!$5:$8</definedName>
    <definedName name="Z_5FB953A5_71FF_4056_AF98_C9D06FF0EDF3_.wvu.Cols" localSheetId="0" hidden="1">'на 01.02.2017'!#REF!,'на 01.02.2017'!#REF!</definedName>
    <definedName name="Z_5FB953A5_71FF_4056_AF98_C9D06FF0EDF3_.wvu.FilterData" localSheetId="0" hidden="1">'на 01.02.2017'!$A$7:$K$386</definedName>
    <definedName name="Z_5FB953A5_71FF_4056_AF98_C9D06FF0EDF3_.wvu.PrintArea" localSheetId="0" hidden="1">'на 01.02.2017'!$A$1:$K$180</definedName>
    <definedName name="Z_5FB953A5_71FF_4056_AF98_C9D06FF0EDF3_.wvu.PrintTitles" localSheetId="0" hidden="1">'на 01.02.2017'!$5:$8</definedName>
    <definedName name="Z_60155C64_695E_458C_BBFE_B89C53118803_.wvu.FilterData" localSheetId="0" hidden="1">'на 01.02.2017'!$A$7:$K$386</definedName>
    <definedName name="Z_60657231_C99E_4191_A90E_C546FB588843_.wvu.FilterData" localSheetId="0" hidden="1">'на 01.02.2017'!$A$7:$H$129</definedName>
    <definedName name="Z_60B33E92_3815_4061_91AA_8E38B8895054_.wvu.FilterData" localSheetId="0" hidden="1">'на 01.02.2017'!$A$7:$H$129</definedName>
    <definedName name="Z_61D3C2BE_E5C3_4670_8A8C_5EA015D7BE13_.wvu.FilterData" localSheetId="0" hidden="1">'на 01.02.2017'!$A$7:$K$386</definedName>
    <definedName name="Z_6246324E_D224_4FAC_8C67_F9370E7D77EB_.wvu.FilterData" localSheetId="0" hidden="1">'на 01.02.2017'!$A$7:$K$386</definedName>
    <definedName name="Z_62534477_13C5_437C_87A9_3525FC60CE4D_.wvu.FilterData" localSheetId="0" hidden="1">'на 01.02.2017'!$A$7:$K$386</definedName>
    <definedName name="Z_62691467_BD46_47AE_A6DF_52CBD0D9817B_.wvu.FilterData" localSheetId="0" hidden="1">'на 01.02.2017'!$A$7:$H$129</definedName>
    <definedName name="Z_62C4D5B7_88F6_4885_99F7_CBFA0AACC2D9_.wvu.FilterData" localSheetId="0" hidden="1">'на 01.02.2017'!$A$7:$K$386</definedName>
    <definedName name="Z_62F2B5AA_C3D1_4669_A4A0_184285923B8F_.wvu.FilterData" localSheetId="0" hidden="1">'на 01.02.2017'!$A$7:$K$386</definedName>
    <definedName name="Z_63720CAA_47FE_4977_B082_29E1534276C7_.wvu.FilterData" localSheetId="0" hidden="1">'на 01.02.2017'!$A$7:$K$386</definedName>
    <definedName name="Z_638AAAE8_8FF2_44D0_A160_BB2A9AEB5B72_.wvu.FilterData" localSheetId="0" hidden="1">'на 01.02.2017'!$A$7:$H$129</definedName>
    <definedName name="Z_63D45DC6_0D62_438A_9069_0A4378090381_.wvu.FilterData" localSheetId="0" hidden="1">'на 01.02.2017'!$A$7:$H$129</definedName>
    <definedName name="Z_648AB040_BD0E_49A1_BA40_87D3D9C0BA55_.wvu.FilterData" localSheetId="0" hidden="1">'на 01.02.2017'!$A$7:$K$386</definedName>
    <definedName name="Z_649E5CE3_4976_49D9_83DA_4E57FFC714BF_.wvu.Cols" localSheetId="0" hidden="1">'на 01.02.2017'!#REF!,'на 01.02.2017'!#REF!</definedName>
    <definedName name="Z_649E5CE3_4976_49D9_83DA_4E57FFC714BF_.wvu.FilterData" localSheetId="0" hidden="1">'на 01.02.2017'!$A$7:$K$386</definedName>
    <definedName name="Z_649E5CE3_4976_49D9_83DA_4E57FFC714BF_.wvu.PrintArea" localSheetId="0" hidden="1">'на 01.02.2017'!$A$1:$K$185</definedName>
    <definedName name="Z_649E5CE3_4976_49D9_83DA_4E57FFC714BF_.wvu.PrintTitles" localSheetId="0" hidden="1">'на 01.02.2017'!$5:$8</definedName>
    <definedName name="Z_64C01F03_E840_4B6E_960F_5E13E0981676_.wvu.FilterData" localSheetId="0" hidden="1">'на 01.02.2017'!$A$7:$K$386</definedName>
    <definedName name="Z_6654CD2E_14AE_4299_8801_306919BA9D32_.wvu.FilterData" localSheetId="0" hidden="1">'на 01.02.2017'!$A$7:$K$386</definedName>
    <definedName name="Z_66550ABE_0FE4_4071_B1FA_6163FA599414_.wvu.FilterData" localSheetId="0" hidden="1">'на 01.02.2017'!$A$7:$K$386</definedName>
    <definedName name="Z_6656F77C_55F8_4E1C_A222_2E884838D2F2_.wvu.FilterData" localSheetId="0" hidden="1">'на 01.02.2017'!$A$7:$K$386</definedName>
    <definedName name="Z_67A1158E_8E10_4053_B044_B8AB7C784C01_.wvu.FilterData" localSheetId="0" hidden="1">'на 01.02.2017'!$A$7:$K$386</definedName>
    <definedName name="Z_67ADFAE6_A9AF_44D7_8539_93CD0F6B7849_.wvu.FilterData" localSheetId="0" hidden="1">'на 01.02.2017'!$A$7:$K$386</definedName>
    <definedName name="Z_67ADFAE6_A9AF_44D7_8539_93CD0F6B7849_.wvu.PrintArea" localSheetId="0" hidden="1">'на 01.02.2017'!$A$1:$K$188</definedName>
    <definedName name="Z_67ADFAE6_A9AF_44D7_8539_93CD0F6B7849_.wvu.PrintTitles" localSheetId="0" hidden="1">'на 01.02.2017'!$5:$8</definedName>
    <definedName name="Z_69321B6F_CF2A_4DAB_82CF_8CAAD629F257_.wvu.FilterData" localSheetId="0" hidden="1">'на 01.02.2017'!$A$7:$K$386</definedName>
    <definedName name="Z_6B30174D_06F6_400C_8FE4_A489A229C982_.wvu.FilterData" localSheetId="0" hidden="1">'на 01.02.2017'!$A$7:$K$386</definedName>
    <definedName name="Z_6B9F1A4E_485B_421D_A44C_0AAE5901E28D_.wvu.FilterData" localSheetId="0" hidden="1">'на 01.02.2017'!$A$7:$K$386</definedName>
    <definedName name="Z_6BE4E62B_4F97_4F96_9638_8ADCE8F932B1_.wvu.FilterData" localSheetId="0" hidden="1">'на 01.02.2017'!$A$7:$H$129</definedName>
    <definedName name="Z_6BE735CC_AF2E_4F67_B22D_A8AB001D3353_.wvu.FilterData" localSheetId="0" hidden="1">'на 01.02.2017'!$A$7:$H$129</definedName>
    <definedName name="Z_6CF84B0C_144A_4CF4_A34E_B9147B738037_.wvu.FilterData" localSheetId="0" hidden="1">'на 01.02.2017'!$A$7:$H$129</definedName>
    <definedName name="Z_6D091BF8_3118_4C66_BFCF_A396B92963B0_.wvu.FilterData" localSheetId="0" hidden="1">'на 01.02.2017'!$A$7:$K$386</definedName>
    <definedName name="Z_6D692D1F_2186_4B62_878B_AABF13F25116_.wvu.FilterData" localSheetId="0" hidden="1">'на 01.02.2017'!$A$7:$K$386</definedName>
    <definedName name="Z_6E1926CF_4906_4A55_811C_617ED8BB98BA_.wvu.FilterData" localSheetId="0" hidden="1">'на 01.02.2017'!$A$7:$K$386</definedName>
    <definedName name="Z_6E2D6686_B9FD_4BBA_8CD4_95C6386F5509_.wvu.FilterData" localSheetId="0" hidden="1">'на 01.02.2017'!$A$7:$H$129</definedName>
    <definedName name="Z_6ECBF068_1C02_4E6C_B4E6_EB2B6EC464BD_.wvu.FilterData" localSheetId="0" hidden="1">'на 01.02.2017'!$A$7:$K$386</definedName>
    <definedName name="Z_6F1223ED_6D7E_4BDC_97BD_57C6B16DF50B_.wvu.FilterData" localSheetId="0" hidden="1">'на 01.02.2017'!$A$7:$K$386</definedName>
    <definedName name="Z_6F188E27_E72B_48C9_888E_3A4AAF082D5A_.wvu.FilterData" localSheetId="0" hidden="1">'на 01.02.2017'!$A$7:$K$386</definedName>
    <definedName name="Z_6F60BF81_D1A9_4E04_93E7_3EE7124B8D23_.wvu.FilterData" localSheetId="0" hidden="1">'на 01.02.2017'!$A$7:$H$129</definedName>
    <definedName name="Z_701E5EC3_E633_4389_A70E_4DD82E713CE4_.wvu.FilterData" localSheetId="0" hidden="1">'на 01.02.2017'!$A$7:$K$386</definedName>
    <definedName name="Z_70567FCD_AD22_4F19_9380_E5332B152F74_.wvu.FilterData" localSheetId="0" hidden="1">'на 01.02.2017'!$A$7:$K$386</definedName>
    <definedName name="Z_706D67E7_3361_40B2_829D_8844AB8060E2_.wvu.FilterData" localSheetId="0" hidden="1">'на 01.02.2017'!$A$7:$H$129</definedName>
    <definedName name="Z_70F1B7E8_7988_4C81_9922_ABE1AE06A197_.wvu.FilterData" localSheetId="0" hidden="1">'на 01.02.2017'!$A$7:$K$386</definedName>
    <definedName name="Z_7246383F_5A7C_4469_ABE5_F3DE99D7B98C_.wvu.FilterData" localSheetId="0" hidden="1">'на 01.02.2017'!$A$7:$H$129</definedName>
    <definedName name="Z_72971C39_5C91_4008_BD77_2DC24FDFDCB6_.wvu.FilterData" localSheetId="0" hidden="1">'на 01.02.2017'!$A$7:$K$386</definedName>
    <definedName name="Z_72BCCF18_7B1D_4731_977C_FF5C187A4C82_.wvu.FilterData" localSheetId="0" hidden="1">'на 01.02.2017'!$A$7:$K$386</definedName>
    <definedName name="Z_7351B774_7780_442A_903E_647131A150ED_.wvu.FilterData" localSheetId="0" hidden="1">'на 01.02.2017'!$A$7:$K$386</definedName>
    <definedName name="Z_742C8CE1_B323_4B6C_901C_E2B713ADDB04_.wvu.FilterData" localSheetId="0" hidden="1">'на 01.02.2017'!$A$7:$H$129</definedName>
    <definedName name="Z_762066AC_D656_4392_845D_8C6157B76764_.wvu.FilterData" localSheetId="0" hidden="1">'на 01.02.2017'!$A$7:$H$129</definedName>
    <definedName name="Z_77081AB2_288F_4D22_9FAD_2429DAF1E510_.wvu.FilterData" localSheetId="0" hidden="1">'на 01.02.2017'!$A$7:$K$386</definedName>
    <definedName name="Z_777611BF_FE54_48A9_A8A8_0C82A3AE3A94_.wvu.FilterData" localSheetId="0" hidden="1">'на 01.02.2017'!$A$7:$K$386</definedName>
    <definedName name="Z_799DB00F_141C_483B_A462_359C05A36D93_.wvu.FilterData" localSheetId="0" hidden="1">'на 01.02.2017'!$A$7:$H$129</definedName>
    <definedName name="Z_79E4D554_5B2C_41A7_B934_B430838AA03E_.wvu.FilterData" localSheetId="0" hidden="1">'на 01.02.2017'!$A$7:$K$386</definedName>
    <definedName name="Z_7A01CF94_90AE_4821_93EE_D3FE8D12D8D5_.wvu.FilterData" localSheetId="0" hidden="1">'на 01.02.2017'!$A$7:$K$386</definedName>
    <definedName name="Z_7A09065A_45D5_4C53_B9DD_121DF6719D64_.wvu.FilterData" localSheetId="0" hidden="1">'на 01.02.2017'!$A$7:$H$129</definedName>
    <definedName name="Z_7AE14342_BF53_4FA2_8C85_1038D8BA9596_.wvu.FilterData" localSheetId="0" hidden="1">'на 01.02.2017'!$A$7:$H$129</definedName>
    <definedName name="Z_7B245AB0_C2AF_4822_BFC4_2399F85856C1_.wvu.Cols" localSheetId="0" hidden="1">'на 01.02.2017'!#REF!,'на 01.02.2017'!#REF!</definedName>
    <definedName name="Z_7B245AB0_C2AF_4822_BFC4_2399F85856C1_.wvu.FilterData" localSheetId="0" hidden="1">'на 01.02.2017'!$A$7:$K$386</definedName>
    <definedName name="Z_7B245AB0_C2AF_4822_BFC4_2399F85856C1_.wvu.PrintArea" localSheetId="0" hidden="1">'на 01.02.2017'!$A$1:$K$180</definedName>
    <definedName name="Z_7B245AB0_C2AF_4822_BFC4_2399F85856C1_.wvu.PrintTitles" localSheetId="0" hidden="1">'на 01.02.2017'!$5:$8</definedName>
    <definedName name="Z_7BA445E6_50A0_4F67_81F2_B2945A5BFD3F_.wvu.FilterData" localSheetId="0" hidden="1">'на 01.02.2017'!$A$7:$K$386</definedName>
    <definedName name="Z_7BC27702_AD83_4B6E_860E_D694439F877D_.wvu.FilterData" localSheetId="0" hidden="1">'на 01.02.2017'!$A$7:$H$129</definedName>
    <definedName name="Z_7CB2D520_A8A5_4D6C_BE39_64C505DBAE2C_.wvu.FilterData" localSheetId="0" hidden="1">'на 01.02.2017'!$A$7:$K$386</definedName>
    <definedName name="Z_7DB24378_D193_4D04_9739_831C8625EEAE_.wvu.FilterData" localSheetId="0" hidden="1">'на 01.02.2017'!$A$7:$K$61</definedName>
    <definedName name="Z_7E77AE50_A8E9_48E1_BD6F_0651484E1DB4_.wvu.FilterData" localSheetId="0" hidden="1">'на 01.02.2017'!$A$7:$K$386</definedName>
    <definedName name="Z_7EA33A1B_0947_4DD9_ACB5_FE84B029B96C_.wvu.FilterData" localSheetId="0" hidden="1">'на 01.02.2017'!$A$7:$K$386</definedName>
    <definedName name="Z_81403331_C5EB_4760_B273_D3D9C8D43951_.wvu.FilterData" localSheetId="0" hidden="1">'на 01.02.2017'!$A$7:$H$129</definedName>
    <definedName name="Z_81BE03B7_DE2F_4E82_8496_CAF917D1CC3F_.wvu.FilterData" localSheetId="0" hidden="1">'на 01.02.2017'!$A$7:$K$386</definedName>
    <definedName name="Z_8220CA38_66F1_4F9F_A7AE_CF3DF89B0B66_.wvu.FilterData" localSheetId="0" hidden="1">'на 01.02.2017'!$A$7:$K$386</definedName>
    <definedName name="Z_8280D1E0_5055_49CD_A383_D6B2F2EBD512_.wvu.FilterData" localSheetId="0" hidden="1">'на 01.02.2017'!$A$7:$H$129</definedName>
    <definedName name="Z_829F5F3F_AACC_4AF4_A7EF_0FD75747C358_.wvu.FilterData" localSheetId="0" hidden="1">'на 01.02.2017'!$A$7:$K$386</definedName>
    <definedName name="Z_840133FA_9546_4ED0_AA3E_E87F8F80931F_.wvu.FilterData" localSheetId="0" hidden="1">'на 01.02.2017'!$A$7:$K$386</definedName>
    <definedName name="Z_8462E4B7_FF49_4401_9CB1_027D70C3D86B_.wvu.FilterData" localSheetId="0" hidden="1">'на 01.02.2017'!$A$7:$H$129</definedName>
    <definedName name="Z_8518EF96_21CF_4CEA_B17C_8AA8E48B82CF_.wvu.FilterData" localSheetId="0" hidden="1">'на 01.02.2017'!$A$7:$K$386</definedName>
    <definedName name="Z_85336449_1C25_4AF7_89BA_281D7385CDF9_.wvu.FilterData" localSheetId="0" hidden="1">'на 01.02.2017'!$A$7:$K$386</definedName>
    <definedName name="Z_8649CC96_F63A_4F83_8C89_AA8F47AC05F3_.wvu.FilterData" localSheetId="0" hidden="1">'на 01.02.2017'!$A$7:$H$129</definedName>
    <definedName name="Z_866666B3_A778_4059_8EF6_136684A0F698_.wvu.FilterData" localSheetId="0" hidden="1">'на 01.02.2017'!$A$7:$K$386</definedName>
    <definedName name="Z_8789C1A0_51C5_46EF_B1F1_B319BE008AC1_.wvu.FilterData" localSheetId="0" hidden="1">'на 01.02.2017'!$A$7:$K$386</definedName>
    <definedName name="Z_87AE545F_036F_4E8B_9D04_AE59AB8BAC14_.wvu.FilterData" localSheetId="0" hidden="1">'на 01.02.2017'!$A$7:$H$129</definedName>
    <definedName name="Z_87D86486_B5EF_4463_9350_9D1E042A42DF_.wvu.FilterData" localSheetId="0" hidden="1">'на 01.02.2017'!$A$7:$K$386</definedName>
    <definedName name="Z_8878B53B_0E8A_4A11_8A26_C2AC9BB8A4A9_.wvu.FilterData" localSheetId="0" hidden="1">'на 01.02.2017'!$A$7:$H$129</definedName>
    <definedName name="Z_888B8943_9277_42CB_A862_699801009D7B_.wvu.FilterData" localSheetId="0" hidden="1">'на 01.02.2017'!$A$7:$K$386</definedName>
    <definedName name="Z_89F2DB1B_0F19_4230_A501_8A6666788E86_.wvu.FilterData" localSheetId="0" hidden="1">'на 01.02.2017'!$A$7:$K$386</definedName>
    <definedName name="Z_8BA7C340_DD6D_4BDE_939B_41C98A02B423_.wvu.FilterData" localSheetId="0" hidden="1">'на 01.02.2017'!$A$7:$K$386</definedName>
    <definedName name="Z_8C04CD6E_A1CC_4EF8_8DD5_B859F52073A0_.wvu.FilterData" localSheetId="0" hidden="1">'на 01.02.2017'!$A$7:$K$386</definedName>
    <definedName name="Z_8C654415_86D2_479D_A511_8A4B3774E375_.wvu.FilterData" localSheetId="0" hidden="1">'на 01.02.2017'!$A$7:$H$129</definedName>
    <definedName name="Z_8CAD663B_CD5E_4846_B4FD_69BCB6D1EB12_.wvu.FilterData" localSheetId="0" hidden="1">'на 01.02.2017'!$A$7:$H$129</definedName>
    <definedName name="Z_8CB267BE_E783_4914_8FFF_50D79F1D75CF_.wvu.FilterData" localSheetId="0" hidden="1">'на 01.02.2017'!$A$7:$H$129</definedName>
    <definedName name="Z_8D0153EB_A3EC_4213_A12B_74D6D827770F_.wvu.FilterData" localSheetId="0" hidden="1">'на 01.02.2017'!$A$7:$K$386</definedName>
    <definedName name="Z_8D7BE686_9FAF_4C26_8FD5_5395E55E0797_.wvu.FilterData" localSheetId="0" hidden="1">'на 01.02.2017'!$A$7:$H$129</definedName>
    <definedName name="Z_8D8D2F4C_3B7E_4C1F_A367_4BA418733E1A_.wvu.FilterData" localSheetId="0" hidden="1">'на 01.02.2017'!$A$7:$H$129</definedName>
    <definedName name="Z_8DFDD887_4859_4275_91A7_634544543F21_.wvu.FilterData" localSheetId="0" hidden="1">'на 01.02.2017'!$A$7:$K$386</definedName>
    <definedName name="Z_8E62A2BE_7CE7_496E_AC79_F133ABDC98BF_.wvu.FilterData" localSheetId="0" hidden="1">'на 01.02.2017'!$A$7:$H$129</definedName>
    <definedName name="Z_8EEB3EFB_2D0D_474D_A904_853356F13984_.wvu.FilterData" localSheetId="0" hidden="1">'на 01.02.2017'!$A$7:$K$386</definedName>
    <definedName name="Z_8F2A8A22_72A2_4B00_8248_255CA52D5828_.wvu.FilterData" localSheetId="0" hidden="1">'на 01.02.2017'!$A$7:$K$386</definedName>
    <definedName name="Z_9089CAE7_C9D5_4B44_BF40_622C1D4BEC1A_.wvu.FilterData" localSheetId="0" hidden="1">'на 01.02.2017'!$A$7:$K$386</definedName>
    <definedName name="Z_90B62036_E8E2_47F2_BA67_9490969E5E89_.wvu.FilterData" localSheetId="0" hidden="1">'на 01.02.2017'!$A$7:$K$386</definedName>
    <definedName name="Z_91A44DD7_EFA1_45BC_BF8A_C6EBAED142C3_.wvu.FilterData" localSheetId="0" hidden="1">'на 01.02.2017'!$A$7:$K$386</definedName>
    <definedName name="Z_92A69ACC_08E1_4049_9A4E_909BE09E8D3F_.wvu.FilterData" localSheetId="0" hidden="1">'на 01.02.2017'!$A$7:$K$386</definedName>
    <definedName name="Z_92A7494D_B642_4D2E_8A98_FA3ADD190BCE_.wvu.FilterData" localSheetId="0" hidden="1">'на 01.02.2017'!$A$7:$K$386</definedName>
    <definedName name="Z_92A89EF4_8A4E_4790_B0CC_01892B6039EB_.wvu.FilterData" localSheetId="0" hidden="1">'на 01.02.2017'!$A$7:$K$386</definedName>
    <definedName name="Z_92E38377_38CC_496E_BBD8_5394F7550FE3_.wvu.FilterData" localSheetId="0" hidden="1">'на 01.02.2017'!$A$7:$K$386</definedName>
    <definedName name="Z_93030161_EBD2_4C55_BB01_67290B2149A7_.wvu.FilterData" localSheetId="0" hidden="1">'на 01.02.2017'!$A$7:$K$386</definedName>
    <definedName name="Z_935DFEC4_8817_4BB5_A846_9674D5A05EE9_.wvu.FilterData" localSheetId="0" hidden="1">'на 01.02.2017'!$A$7:$H$129</definedName>
    <definedName name="Z_944D1186_FA84_48E6_9A44_19022D55084A_.wvu.FilterData" localSheetId="0" hidden="1">'на 01.02.2017'!$A$7:$K$386</definedName>
    <definedName name="Z_94E3B816_367C_44F4_94FC_13D42F694C13_.wvu.FilterData" localSheetId="0" hidden="1">'на 01.02.2017'!$A$7:$K$386</definedName>
    <definedName name="Z_95B5A563_A81C_425C_AC80_18232E0FA0F2_.wvu.FilterData" localSheetId="0" hidden="1">'на 01.02.2017'!$A$7:$H$129</definedName>
    <definedName name="Z_96167660_EA8B_4F7D_87A1_785E97B459B3_.wvu.FilterData" localSheetId="0" hidden="1">'на 01.02.2017'!$A$7:$H$129</definedName>
    <definedName name="Z_96879477_4713_4ABC_982A_7EB1C07B4DED_.wvu.FilterData" localSheetId="0" hidden="1">'на 01.02.2017'!$A$7:$H$129</definedName>
    <definedName name="Z_969E164A_AA47_4A3D_AECC_F3C5A8BBA40A_.wvu.FilterData" localSheetId="0" hidden="1">'на 01.02.2017'!$A$7:$K$386</definedName>
    <definedName name="Z_97B55429_A18E_43B5_9AF8_FE73FCDE4BBB_.wvu.FilterData" localSheetId="0" hidden="1">'на 01.02.2017'!$A$7:$K$386</definedName>
    <definedName name="Z_97E2C09C_6040_4BDA_B6A0_AF60F993AC48_.wvu.FilterData" localSheetId="0" hidden="1">'на 01.02.2017'!$A$7:$K$386</definedName>
    <definedName name="Z_97F74FDF_2C27_4D85_A3A7_1EF51A8A2DFF_.wvu.FilterData" localSheetId="0" hidden="1">'на 01.02.2017'!$A$7:$H$129</definedName>
    <definedName name="Z_987C1B6D_28A7_49CB_BBF0_6C3FFB9FC1C5_.wvu.FilterData" localSheetId="0" hidden="1">'на 01.02.2017'!$A$7:$K$386</definedName>
    <definedName name="Z_998B8119_4FF3_4A16_838D_539C6AE34D55_.wvu.Cols" localSheetId="0" hidden="1">'на 01.02.2017'!#REF!,'на 01.02.2017'!#REF!</definedName>
    <definedName name="Z_998B8119_4FF3_4A16_838D_539C6AE34D55_.wvu.FilterData" localSheetId="0" hidden="1">'на 01.02.2017'!$A$7:$K$386</definedName>
    <definedName name="Z_998B8119_4FF3_4A16_838D_539C6AE34D55_.wvu.PrintArea" localSheetId="0" hidden="1">'на 01.02.2017'!$A$1:$K$180</definedName>
    <definedName name="Z_998B8119_4FF3_4A16_838D_539C6AE34D55_.wvu.PrintTitles" localSheetId="0" hidden="1">'на 01.02.2017'!$5:$8</definedName>
    <definedName name="Z_998B8119_4FF3_4A16_838D_539C6AE34D55_.wvu.Rows" localSheetId="0" hidden="1">'на 01.02.2017'!#REF!</definedName>
    <definedName name="Z_99950613_28E7_4EC2_B918_559A2757B0A9_.wvu.Cols" localSheetId="0" hidden="1">'на 01.02.2017'!#REF!,'на 01.02.2017'!#REF!</definedName>
    <definedName name="Z_99950613_28E7_4EC2_B918_559A2757B0A9_.wvu.FilterData" localSheetId="0" hidden="1">'на 01.02.2017'!$A$7:$K$386</definedName>
    <definedName name="Z_99950613_28E7_4EC2_B918_559A2757B0A9_.wvu.PrintArea" localSheetId="0" hidden="1">'на 01.02.2017'!$A$1:$K$185</definedName>
    <definedName name="Z_99950613_28E7_4EC2_B918_559A2757B0A9_.wvu.PrintTitles" localSheetId="0" hidden="1">'на 01.02.2017'!$5:$8</definedName>
    <definedName name="Z_9A28E7E9_55CD_40D9_9E29_E07B8DD3C238_.wvu.FilterData" localSheetId="0" hidden="1">'на 01.02.2017'!$A$7:$K$386</definedName>
    <definedName name="Z_9A769443_7DFA_43D5_AB26_6F2EEF53DAF1_.wvu.FilterData" localSheetId="0" hidden="1">'на 01.02.2017'!$A$7:$H$129</definedName>
    <definedName name="Z_9C310551_EC8B_4B87_B5AF_39FC532C6FE3_.wvu.FilterData" localSheetId="0" hidden="1">'на 01.02.2017'!$A$7:$H$129</definedName>
    <definedName name="Z_9CB26755_9CF3_42C9_A567_6FF9CCE0F397_.wvu.FilterData" localSheetId="0" hidden="1">'на 01.02.2017'!$A$7:$K$386</definedName>
    <definedName name="Z_9D24C81C_5B18_4B40_BF88_7236C9CAE366_.wvu.FilterData" localSheetId="0" hidden="1">'на 01.02.2017'!$A$7:$H$129</definedName>
    <definedName name="Z_9E720D93_31F0_4636_BA00_6CE6F83F3651_.wvu.FilterData" localSheetId="0" hidden="1">'на 01.02.2017'!$A$7:$K$386</definedName>
    <definedName name="Z_9E943B7D_D4C7_443F_BC4C_8AB90546D8A5_.wvu.Cols" localSheetId="0" hidden="1">'на 01.02.2017'!#REF!,'на 01.02.2017'!#REF!</definedName>
    <definedName name="Z_9E943B7D_D4C7_443F_BC4C_8AB90546D8A5_.wvu.FilterData" localSheetId="0" hidden="1">'на 01.02.2017'!$A$3:$K$61</definedName>
    <definedName name="Z_9E943B7D_D4C7_443F_BC4C_8AB90546D8A5_.wvu.PrintTitles" localSheetId="0" hidden="1">'на 01.02.2017'!$5:$8</definedName>
    <definedName name="Z_9E943B7D_D4C7_443F_BC4C_8AB90546D8A5_.wvu.Rows" localSheetId="0" hidden="1">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01.02.2017'!#REF!,'на 01.02.2017'!#REF!</definedName>
    <definedName name="Z_9EC99D85_9CBB_4D41_A0AC_5A782960B43C_.wvu.FilterData" localSheetId="0" hidden="1">'на 01.02.2017'!$A$7:$H$129</definedName>
    <definedName name="Z_9FA29541_62F4_4CED_BF33_19F6BA57578F_.wvu.Cols" localSheetId="0" hidden="1">'на 01.02.2017'!#REF!,'на 01.02.2017'!#REF!</definedName>
    <definedName name="Z_9FA29541_62F4_4CED_BF33_19F6BA57578F_.wvu.FilterData" localSheetId="0" hidden="1">'на 01.02.2017'!$A$7:$K$386</definedName>
    <definedName name="Z_9FA29541_62F4_4CED_BF33_19F6BA57578F_.wvu.PrintArea" localSheetId="0" hidden="1">'на 01.02.2017'!$A$1:$K$180</definedName>
    <definedName name="Z_9FA29541_62F4_4CED_BF33_19F6BA57578F_.wvu.PrintTitles" localSheetId="0" hidden="1">'на 01.02.2017'!$5:$8</definedName>
    <definedName name="Z_A0963EEC_5578_46DF_B7B0_2B9F8CADC5B9_.wvu.FilterData" localSheetId="0" hidden="1">'на 01.02.2017'!$A$7:$K$386</definedName>
    <definedName name="Z_A0A3CD9B_2436_40D7_91DB_589A95FBBF00_.wvu.Cols" localSheetId="0" hidden="1">'на 01.02.2017'!#REF!,'на 01.02.2017'!#REF!</definedName>
    <definedName name="Z_A0A3CD9B_2436_40D7_91DB_589A95FBBF00_.wvu.FilterData" localSheetId="0" hidden="1">'на 01.02.2017'!$A$7:$K$386</definedName>
    <definedName name="Z_A0A3CD9B_2436_40D7_91DB_589A95FBBF00_.wvu.PrintArea" localSheetId="0" hidden="1">'на 01.02.2017'!$A$1:$K$188</definedName>
    <definedName name="Z_A0A3CD9B_2436_40D7_91DB_589A95FBBF00_.wvu.PrintTitles" localSheetId="0" hidden="1">'на 01.02.2017'!$5:$8</definedName>
    <definedName name="Z_A0EB0A04_1124_498B_8C4B_C1E25B53C1A8_.wvu.FilterData" localSheetId="0" hidden="1">'на 01.02.2017'!$A$7:$H$129</definedName>
    <definedName name="Z_A113B19A_DB2C_4585_AED7_B7EF9F05E57E_.wvu.FilterData" localSheetId="0" hidden="1">'на 01.02.2017'!$A$7:$K$386</definedName>
    <definedName name="Z_A2611F3A_C06C_4662_B39E_6F08BA7C9B14_.wvu.FilterData" localSheetId="0" hidden="1">'на 01.02.2017'!$A$7:$H$129</definedName>
    <definedName name="Z_A28DA500_33FC_4913_B21A_3E2D7ED7A130_.wvu.FilterData" localSheetId="0" hidden="1">'на 01.02.2017'!$A$7:$H$129</definedName>
    <definedName name="Z_A38250FB_559C_49CE_918A_6673F9586B86_.wvu.FilterData" localSheetId="0" hidden="1">'на 01.02.2017'!$A$7:$K$386</definedName>
    <definedName name="Z_A62258B9_7768_4C4F_AFFC_537782E81CFF_.wvu.FilterData" localSheetId="0" hidden="1">'на 01.02.2017'!$A$7:$H$129</definedName>
    <definedName name="Z_A65D4FF6_26A1_47FE_AF98_41E05002FB1E_.wvu.FilterData" localSheetId="0" hidden="1">'на 01.02.2017'!$A$7:$H$129</definedName>
    <definedName name="Z_A6816A2A_A381_4629_A196_A2D2CBED046E_.wvu.FilterData" localSheetId="0" hidden="1">'на 01.02.2017'!$A$7:$K$386</definedName>
    <definedName name="Z_A6B98527_7CBF_4E4D_BDEA_9334A3EB779F_.wvu.Cols" localSheetId="0" hidden="1">'на 01.02.2017'!#REF!,'на 01.02.2017'!#REF!,'на 01.02.2017'!$L:$BO</definedName>
    <definedName name="Z_A6B98527_7CBF_4E4D_BDEA_9334A3EB779F_.wvu.FilterData" localSheetId="0" hidden="1">'на 01.02.2017'!$A$7:$K$386</definedName>
    <definedName name="Z_A6B98527_7CBF_4E4D_BDEA_9334A3EB779F_.wvu.PrintArea" localSheetId="0" hidden="1">'на 01.02.2017'!$A$1:$BO$180</definedName>
    <definedName name="Z_A6B98527_7CBF_4E4D_BDEA_9334A3EB779F_.wvu.PrintTitles" localSheetId="0" hidden="1">'на 01.02.2017'!$5:$7</definedName>
    <definedName name="Z_A98C96B5_CE3A_4FF9_B3E5_0DBB66ADC5BB_.wvu.FilterData" localSheetId="0" hidden="1">'на 01.02.2017'!$A$7:$H$129</definedName>
    <definedName name="Z_A9BB2943_E4B1_4809_A926_69F8C50E1CF2_.wvu.FilterData" localSheetId="0" hidden="1">'на 01.02.2017'!$A$7:$K$386</definedName>
    <definedName name="Z_AA4C7BF5_07E0_4095_B165_D2AF600190FA_.wvu.FilterData" localSheetId="0" hidden="1">'на 01.02.2017'!$A$7:$H$129</definedName>
    <definedName name="Z_AAC4B5AB_1913_4D9C_A1FF_BD9345E009EB_.wvu.FilterData" localSheetId="0" hidden="1">'на 01.02.2017'!$A$7:$H$129</definedName>
    <definedName name="Z_ABAF42E6_6CD6_46B1_A0C6_0099C207BC1C_.wvu.FilterData" localSheetId="0" hidden="1">'на 01.02.2017'!$A$7:$K$386</definedName>
    <definedName name="Z_ACFE2E5A_B4BC_4793_B103_05F97C227772_.wvu.FilterData" localSheetId="0" hidden="1">'на 01.02.2017'!$A$7:$K$386</definedName>
    <definedName name="Z_AD079EA2_4E18_46EE_8E20_0C7923C917D2_.wvu.FilterData" localSheetId="0" hidden="1">'на 01.02.2017'!$A$7:$K$386</definedName>
    <definedName name="Z_AF01D870_77CB_46A2_A95B_3A27FF42EAA8_.wvu.FilterData" localSheetId="0" hidden="1">'на 01.02.2017'!$A$7:$H$129</definedName>
    <definedName name="Z_AF1AEFF5_9892_4FCB_BD3E_6CF1CEE1B71B_.wvu.FilterData" localSheetId="0" hidden="1">'на 01.02.2017'!$A$7:$K$386</definedName>
    <definedName name="Z_AFABF6AA_2F6E_48B0_98F8_213EA30990B1_.wvu.FilterData" localSheetId="0" hidden="1">'на 01.02.2017'!$A$7:$K$386</definedName>
    <definedName name="Z_AFC26506_1EE1_430F_B247_3257CE41958A_.wvu.FilterData" localSheetId="0" hidden="1">'на 01.02.2017'!$A$7:$K$386</definedName>
    <definedName name="Z_B00B4D71_156E_4DD9_93CC_1F392CBA035F_.wvu.FilterData" localSheetId="0" hidden="1">'на 01.02.2017'!$A$7:$K$386</definedName>
    <definedName name="Z_B0B61858_D248_4F0B_95EB_A53482FBF19B_.wvu.FilterData" localSheetId="0" hidden="1">'на 01.02.2017'!$A$7:$K$386</definedName>
    <definedName name="Z_B180D137_9F25_4AD4_9057_37928F1867A8_.wvu.FilterData" localSheetId="0" hidden="1">'на 01.02.2017'!$A$7:$H$129</definedName>
    <definedName name="Z_B246A3A0_6AE0_4610_AE7A_F7490C26DBCA_.wvu.FilterData" localSheetId="0" hidden="1">'на 01.02.2017'!$A$7:$K$386</definedName>
    <definedName name="Z_B2D38EAC_E767_43A7_B7A2_621639FE347D_.wvu.FilterData" localSheetId="0" hidden="1">'на 01.02.2017'!$A$7:$H$129</definedName>
    <definedName name="Z_B3114865_FFF9_40B7_B9E6_C3642102DCF9_.wvu.FilterData" localSheetId="0" hidden="1">'на 01.02.2017'!$A$7:$K$386</definedName>
    <definedName name="Z_B3339176_D3D0_4D7A_8AAB_C0B71F942A93_.wvu.FilterData" localSheetId="0" hidden="1">'на 01.02.2017'!$A$7:$H$129</definedName>
    <definedName name="Z_B45FAC42_679D_43AB_B511_9E5492CAC2DB_.wvu.FilterData" localSheetId="0" hidden="1">'на 01.02.2017'!$A$7:$H$129</definedName>
    <definedName name="Z_B499C08D_A2E7_417F_A9B7_BFCE2B66534F_.wvu.FilterData" localSheetId="0" hidden="1">'на 01.02.2017'!$A$7:$K$386</definedName>
    <definedName name="Z_B5533D56_E1AE_4DE7_8436_EF9CA55A4943_.wvu.FilterData" localSheetId="0" hidden="1">'на 01.02.2017'!$A$7:$K$386</definedName>
    <definedName name="Z_B56BEF44_39DC_4F5B_A5E5_157C237832AF_.wvu.FilterData" localSheetId="0" hidden="1">'на 01.02.2017'!$A$7:$H$129</definedName>
    <definedName name="Z_B5A6FE62_B66C_45B1_AF17_B7686B0B3A3F_.wvu.FilterData" localSheetId="0" hidden="1">'на 01.02.2017'!$A$7:$K$386</definedName>
    <definedName name="Z_B603D180_E09A_4B9C_810F_9423EBA4A0EA_.wvu.FilterData" localSheetId="0" hidden="1">'на 01.02.2017'!$A$7:$K$386</definedName>
    <definedName name="Z_B698776A_6A96_445D_9813_F5440DD90495_.wvu.FilterData" localSheetId="0" hidden="1">'на 01.02.2017'!$A$7:$K$386</definedName>
    <definedName name="Z_B7A22467_168B_475A_AC6B_F744F4990F6A_.wvu.FilterData" localSheetId="0" hidden="1">'на 01.02.2017'!$A$7:$K$386</definedName>
    <definedName name="Z_B7A4DC29_6CA3_48BD_BD2B_5EA61D250392_.wvu.FilterData" localSheetId="0" hidden="1">'на 01.02.2017'!$A$7:$H$129</definedName>
    <definedName name="Z_B7F67755_3086_43A6_86E7_370F80E61BD0_.wvu.FilterData" localSheetId="0" hidden="1">'на 01.02.2017'!$A$7:$H$129</definedName>
    <definedName name="Z_B858041A_E0C9_4C5A_A736_A0DA4684B712_.wvu.FilterData" localSheetId="0" hidden="1">'на 01.02.2017'!$A$7:$K$386</definedName>
    <definedName name="Z_B8EDA240_D337_4165_927F_4408D011F4B1_.wvu.FilterData" localSheetId="0" hidden="1">'на 01.02.2017'!$A$7:$K$386</definedName>
    <definedName name="Z_BAB4825B_2E54_4A6C_A72D_1F8E7B4FEFFB_.wvu.FilterData" localSheetId="0" hidden="1">'на 01.02.2017'!$A$7:$K$386</definedName>
    <definedName name="Z_BAFB3A8F_5ACD_4C4A_A33C_831C754D88C0_.wvu.FilterData" localSheetId="0" hidden="1">'на 01.02.2017'!$A$7:$K$386</definedName>
    <definedName name="Z_BC09D690_D177_4FC8_AE1F_8F0F0D5C6ECD_.wvu.FilterData" localSheetId="0" hidden="1">'на 01.02.2017'!$A$7:$K$386</definedName>
    <definedName name="Z_BC6910FC_42F8_457B_8F8D_9BC0111CE283_.wvu.FilterData" localSheetId="0" hidden="1">'на 01.02.2017'!$A$7:$K$386</definedName>
    <definedName name="Z_BDD573CF_BFE0_4002_B5F7_E438A5DAD635_.wvu.FilterData" localSheetId="0" hidden="1">'на 01.02.2017'!$A$7:$K$386</definedName>
    <definedName name="Z_BE442298_736F_47F5_9592_76FFCCDA59DB_.wvu.FilterData" localSheetId="0" hidden="1">'на 01.02.2017'!$A$7:$H$129</definedName>
    <definedName name="Z_BE97AC31_BFEB_4520_BC44_68B0C987C70A_.wvu.FilterData" localSheetId="0" hidden="1">'на 01.02.2017'!$A$7:$K$386</definedName>
    <definedName name="Z_BEA0FDBA_BB07_4C19_8BBD_5E57EE395C09_.wvu.FilterData" localSheetId="0" hidden="1">'на 01.02.2017'!$A$7:$K$386</definedName>
    <definedName name="Z_BEA0FDBA_BB07_4C19_8BBD_5E57EE395C09_.wvu.PrintArea" localSheetId="0" hidden="1">'на 01.02.2017'!$A$1:$M$184</definedName>
    <definedName name="Z_BEA0FDBA_BB07_4C19_8BBD_5E57EE395C09_.wvu.PrintTitles" localSheetId="0" hidden="1">'на 01.02.2017'!$5:$8</definedName>
    <definedName name="Z_BF65F093_304D_44F0_BF26_E5F8F9093CF5_.wvu.FilterData" localSheetId="0" hidden="1">'на 01.02.2017'!$A$7:$K$61</definedName>
    <definedName name="Z_C2E7FF11_4F7B_4EA9_AD45_A8385AC4BC24_.wvu.FilterData" localSheetId="0" hidden="1">'на 01.02.2017'!$A$7:$H$129</definedName>
    <definedName name="Z_C3E7B974_7E68_49C9_8A66_DEBBC3D71CB8_.wvu.FilterData" localSheetId="0" hidden="1">'на 01.02.2017'!$A$7:$H$129</definedName>
    <definedName name="Z_C47D5376_4107_461D_B353_0F0CCA5A27B8_.wvu.FilterData" localSheetId="0" hidden="1">'на 01.02.2017'!$A$7:$H$129</definedName>
    <definedName name="Z_C4A81194_E272_4927_9E06_D47C43E50753_.wvu.FilterData" localSheetId="0" hidden="1">'на 01.02.2017'!$A$7:$K$386</definedName>
    <definedName name="Z_C55D9313_9108_41CA_AD0E_FE2F7292C638_.wvu.FilterData" localSheetId="0" hidden="1">'на 01.02.2017'!$A$7:$H$129</definedName>
    <definedName name="Z_C5D84F85_3611_4C2A_903D_ECFF3A3DA3D9_.wvu.FilterData" localSheetId="0" hidden="1">'на 01.02.2017'!$A$7:$H$129</definedName>
    <definedName name="Z_C70C85CF_5ADB_4631_87C7_BA23E9BE3196_.wvu.FilterData" localSheetId="0" hidden="1">'на 01.02.2017'!$A$7:$K$386</definedName>
    <definedName name="Z_C74598AC_1D4B_466D_8455_294C1A2E69BB_.wvu.FilterData" localSheetId="0" hidden="1">'на 01.02.2017'!$A$7:$H$129</definedName>
    <definedName name="Z_C8C7D91A_0101_429D_A7C4_25C2A366909A_.wvu.Cols" localSheetId="0" hidden="1">'на 01.02.2017'!#REF!,'на 01.02.2017'!#REF!</definedName>
    <definedName name="Z_C8C7D91A_0101_429D_A7C4_25C2A366909A_.wvu.FilterData" localSheetId="0" hidden="1">'на 01.02.2017'!$A$7:$K$61</definedName>
    <definedName name="Z_C8C7D91A_0101_429D_A7C4_25C2A366909A_.wvu.Rows" localSheetId="0" hidden="1">'на 01.02.2017'!#REF!,'на 01.02.2017'!#REF!,'на 01.02.2017'!#REF!,'на 01.02.2017'!#REF!,'на 01.02.2017'!#REF!,'на 01.02.2017'!#REF!,'на 01.02.2017'!#REF!,'на 01.02.2017'!#REF!,'на 01.02.2017'!#REF!,'на 01.02.2017'!#REF!</definedName>
    <definedName name="Z_C9081176_529C_43E8_8E20_8AC24E7C2D35_.wvu.FilterData" localSheetId="0" hidden="1">'на 01.02.2017'!$A$7:$K$386</definedName>
    <definedName name="Z_C94FB5D5_E515_4327_B4DC_AC3D7C1A6363_.wvu.FilterData" localSheetId="0" hidden="1">'на 01.02.2017'!$A$7:$K$386</definedName>
    <definedName name="Z_C98B4A4E_FC1F_45B3_ABB0_7DC9BD4B8057_.wvu.FilterData" localSheetId="0" hidden="1">'на 01.02.2017'!$A$7:$H$129</definedName>
    <definedName name="Z_CA384592_0CFD_4322_A4EB_34EC04693944_.wvu.FilterData" localSheetId="0" hidden="1">'на 01.02.2017'!$A$7:$K$386</definedName>
    <definedName name="Z_CAAD7F8A_A328_4C0A_9ECF_2AD83A08D699_.wvu.FilterData" localSheetId="0" hidden="1">'на 01.02.2017'!$A$7:$H$129</definedName>
    <definedName name="Z_CB1A56DC_A135_41E6_8A02_AE4E518C879F_.wvu.FilterData" localSheetId="0" hidden="1">'на 01.02.2017'!$A$7:$K$386</definedName>
    <definedName name="Z_CB4880DD_CE83_4DFC_BBA7_70687256D5A4_.wvu.FilterData" localSheetId="0" hidden="1">'на 01.02.2017'!$A$7:$H$129</definedName>
    <definedName name="Z_CBDBA949_FA00_4560_8001_BD00E63FCCA4_.wvu.FilterData" localSheetId="0" hidden="1">'на 01.02.2017'!$A$7:$K$386</definedName>
    <definedName name="Z_CBF12BD1_A071_4448_8003_32E74F40E3E3_.wvu.FilterData" localSheetId="0" hidden="1">'на 01.02.2017'!$A$7:$H$129</definedName>
    <definedName name="Z_CBF9D894_3FD2_4B68_BAC8_643DB23851C0_.wvu.FilterData" localSheetId="0" hidden="1">'на 01.02.2017'!$A$7:$H$129</definedName>
    <definedName name="Z_CBF9D894_3FD2_4B68_BAC8_643DB23851C0_.wvu.Rows" localSheetId="0" hidden="1">'на 01.02.2017'!#REF!,'на 01.02.2017'!#REF!,'на 01.02.2017'!#REF!,'на 01.02.2017'!#REF!</definedName>
    <definedName name="Z_CCC17219_B1A3_4C6B_B903_0E4550432FD0_.wvu.FilterData" localSheetId="0" hidden="1">'на 01.02.2017'!$A$7:$H$129</definedName>
    <definedName name="Z_CD10AFE5_EACD_43E3_B0AD_1FCFF7EEADC3_.wvu.FilterData" localSheetId="0" hidden="1">'на 01.02.2017'!$A$7:$K$386</definedName>
    <definedName name="Z_CFEB7053_3C1D_451D_9A86_5940DFCF964A_.wvu.FilterData" localSheetId="0" hidden="1">'на 01.02.2017'!$A$7:$K$386</definedName>
    <definedName name="Z_D165341F_496A_48CE_829A_555B16787041_.wvu.FilterData" localSheetId="0" hidden="1">'на 01.02.2017'!$A$7:$K$386</definedName>
    <definedName name="Z_D20DFCFE_63F9_4265_B37B_4F36C46DF159_.wvu.Cols" localSheetId="0" hidden="1">'на 01.02.2017'!#REF!,'на 01.02.2017'!#REF!</definedName>
    <definedName name="Z_D20DFCFE_63F9_4265_B37B_4F36C46DF159_.wvu.FilterData" localSheetId="0" hidden="1">'на 01.02.2017'!$A$7:$K$386</definedName>
    <definedName name="Z_D20DFCFE_63F9_4265_B37B_4F36C46DF159_.wvu.PrintArea" localSheetId="0" hidden="1">'на 01.02.2017'!$A$1:$K$180</definedName>
    <definedName name="Z_D20DFCFE_63F9_4265_B37B_4F36C46DF159_.wvu.PrintTitles" localSheetId="0" hidden="1">'на 01.02.2017'!$5:$8</definedName>
    <definedName name="Z_D20DFCFE_63F9_4265_B37B_4F36C46DF159_.wvu.Rows" localSheetId="0" hidden="1">'на 01.02.2017'!#REF!,'на 01.02.2017'!#REF!,'на 01.02.2017'!#REF!,'на 01.02.2017'!#REF!,'на 01.02.2017'!#REF!</definedName>
    <definedName name="Z_D2422493_0DF6_4923_AFF9_1CE532FC9E0E_.wvu.FilterData" localSheetId="0" hidden="1">'на 01.02.2017'!$A$7:$K$386</definedName>
    <definedName name="Z_D26EAC32_42CC_46AF_8D27_8094727B2B8E_.wvu.FilterData" localSheetId="0" hidden="1">'на 01.02.2017'!$A$7:$K$386</definedName>
    <definedName name="Z_D298563F_7459_410D_A6E1_6B1CDFA6DAA7_.wvu.FilterData" localSheetId="0" hidden="1">'на 01.02.2017'!$A$7:$K$386</definedName>
    <definedName name="Z_D2D627FD_8F1D_4B0C_A4A1_1A515A2831A8_.wvu.FilterData" localSheetId="0" hidden="1">'на 01.02.2017'!$A$7:$K$386</definedName>
    <definedName name="Z_D343F548_3DE6_4716_9B8B_0FF1DF1B1DE3_.wvu.FilterData" localSheetId="0" hidden="1">'на 01.02.2017'!$A$7:$H$129</definedName>
    <definedName name="Z_D3607008_88A4_4735_BF9B_0D60A732D98C_.wvu.FilterData" localSheetId="0" hidden="1">'на 01.02.2017'!$A$7:$K$386</definedName>
    <definedName name="Z_D3C3EFC2_493C_4B9B_BC16_8147B08F8F65_.wvu.FilterData" localSheetId="0" hidden="1">'на 01.02.2017'!$A$7:$H$129</definedName>
    <definedName name="Z_D3D848E7_EB88_4E73_985E_C45B9AE68145_.wvu.FilterData" localSheetId="0" hidden="1">'на 01.02.2017'!$A$7:$K$386</definedName>
    <definedName name="Z_D3E86F4B_12A8_47CC_AEBE_74534991E315_.wvu.FilterData" localSheetId="0" hidden="1">'на 01.02.2017'!$A$7:$K$386</definedName>
    <definedName name="Z_D3F31BC4_4CDA_431B_BA5F_ADE76A923760_.wvu.FilterData" localSheetId="0" hidden="1">'на 01.02.2017'!$A$7:$H$129</definedName>
    <definedName name="Z_D45ABB34_16CC_462D_8459_2034D47F465D_.wvu.FilterData" localSheetId="0" hidden="1">'на 01.02.2017'!$A$7:$H$129</definedName>
    <definedName name="Z_D479007E_A9E8_4307_A3E8_18A2BB5C55F2_.wvu.FilterData" localSheetId="0" hidden="1">'на 01.02.2017'!$A$7:$K$386</definedName>
    <definedName name="Z_D48CEF89_B01B_4E1D_92B4_235EA4A40F11_.wvu.FilterData" localSheetId="0" hidden="1">'на 01.02.2017'!$A$7:$K$386</definedName>
    <definedName name="Z_D4B24D18_8D1D_47A1_AE9B_21E3F9EF98EE_.wvu.FilterData" localSheetId="0" hidden="1">'на 01.02.2017'!$A$7:$K$386</definedName>
    <definedName name="Z_D4E20E73_FD07_4BE4_B8FA_FE6B214643C4_.wvu.FilterData" localSheetId="0" hidden="1">'на 01.02.2017'!$A$7:$K$386</definedName>
    <definedName name="Z_D5317C3A_3EDA_404B_818D_EAF558810951_.wvu.FilterData" localSheetId="0" hidden="1">'на 01.02.2017'!$A$7:$H$129</definedName>
    <definedName name="Z_D537FB3B_712D_486A_BA32_4F73BEB2AA19_.wvu.FilterData" localSheetId="0" hidden="1">'на 01.02.2017'!$A$7:$H$129</definedName>
    <definedName name="Z_D6730C21_0555_4F4D_B589_9DE5CFF9C442_.wvu.FilterData" localSheetId="0" hidden="1">'на 01.02.2017'!$A$7:$H$129</definedName>
    <definedName name="Z_D7BC8E82_4392_4806_9DAE_D94253790B9C_.wvu.Cols" localSheetId="0" hidden="1">'на 01.02.2017'!#REF!,'на 01.02.2017'!#REF!,'на 01.02.2017'!$L:$BO</definedName>
    <definedName name="Z_D7BC8E82_4392_4806_9DAE_D94253790B9C_.wvu.FilterData" localSheetId="0" hidden="1">'на 01.02.2017'!$A$7:$K$386</definedName>
    <definedName name="Z_D7BC8E82_4392_4806_9DAE_D94253790B9C_.wvu.PrintArea" localSheetId="0" hidden="1">'на 01.02.2017'!$A$1:$BO$180</definedName>
    <definedName name="Z_D7BC8E82_4392_4806_9DAE_D94253790B9C_.wvu.PrintTitles" localSheetId="0" hidden="1">'на 01.02.2017'!$5:$7</definedName>
    <definedName name="Z_D7DA24ED_ABB7_4D6E_ACD6_4B88F5184AF8_.wvu.FilterData" localSheetId="0" hidden="1">'на 01.02.2017'!$A$7:$K$386</definedName>
    <definedName name="Z_D8418465_ECB6_40A4_8538_9D6D02B4E5CE_.wvu.FilterData" localSheetId="0" hidden="1">'на 01.02.2017'!$A$7:$H$129</definedName>
    <definedName name="Z_D8836A46_4276_4875_86A1_BB0E2B53006C_.wvu.FilterData" localSheetId="0" hidden="1">'на 01.02.2017'!$A$7:$H$129</definedName>
    <definedName name="Z_D8EBE17E_7A1A_4392_901C_A4C8DD4BAF28_.wvu.FilterData" localSheetId="0" hidden="1">'на 01.02.2017'!$A$7:$H$129</definedName>
    <definedName name="Z_D930048B_C8C6_498D_B7FD_C4CFAF447C25_.wvu.FilterData" localSheetId="0" hidden="1">'на 01.02.2017'!$A$7:$K$386</definedName>
    <definedName name="Z_D93C7415_B321_4E66_84AD_0490D011FDE7_.wvu.FilterData" localSheetId="0" hidden="1">'на 01.02.2017'!$A$7:$K$386</definedName>
    <definedName name="Z_D952F92C_16FA_49C0_ACE1_EEFE2012130A_.wvu.FilterData" localSheetId="0" hidden="1">'на 01.02.2017'!$A$7:$K$386</definedName>
    <definedName name="Z_D954D534_B88D_4A21_85D6_C0757B597D1E_.wvu.FilterData" localSheetId="0" hidden="1">'на 01.02.2017'!$A$7:$K$386</definedName>
    <definedName name="Z_D95852A1_B0FC_4AC5_B62B_5CCBE05B0D15_.wvu.Cols" localSheetId="0" hidden="1">'на 01.02.2017'!#REF!,'на 01.02.2017'!#REF!</definedName>
    <definedName name="Z_D95852A1_B0FC_4AC5_B62B_5CCBE05B0D15_.wvu.FilterData" localSheetId="0" hidden="1">'на 01.02.2017'!$A$7:$K$386</definedName>
    <definedName name="Z_D95852A1_B0FC_4AC5_B62B_5CCBE05B0D15_.wvu.PrintArea" localSheetId="0" hidden="1">'на 01.02.2017'!$A$1:$K$184</definedName>
    <definedName name="Z_D97BC9A1_860C_45CB_8FAD_B69CEE39193C_.wvu.FilterData" localSheetId="0" hidden="1">'на 01.02.2017'!$A$7:$H$129</definedName>
    <definedName name="Z_D981844C_3450_4227_997A_DB8016618FC0_.wvu.FilterData" localSheetId="0" hidden="1">'на 01.02.2017'!$A$7:$K$386</definedName>
    <definedName name="Z_DA3033F1_502F_4BCA_B468_CBA3E20E7254_.wvu.FilterData" localSheetId="0" hidden="1">'на 01.02.2017'!$A$7:$K$386</definedName>
    <definedName name="Z_DA5DFA2D_C1AA_42F5_8828_D1905F1C9BD0_.wvu.FilterData" localSheetId="0" hidden="1">'на 01.02.2017'!$A$7:$K$386</definedName>
    <definedName name="Z_DB55315D_56C8_4F2C_9317_AA25AA5EAC9E_.wvu.FilterData" localSheetId="0" hidden="1">'на 01.02.2017'!$A$7:$K$386</definedName>
    <definedName name="Z_DBB88EE7_5C30_443C_A427_07BA2C7C58DA_.wvu.FilterData" localSheetId="0" hidden="1">'на 01.02.2017'!$A$7:$K$386</definedName>
    <definedName name="Z_DBF40914_927D_466F_8B6B_F333D1AFC9B0_.wvu.FilterData" localSheetId="0" hidden="1">'на 01.02.2017'!$A$7:$K$386</definedName>
    <definedName name="Z_DC263B7F_7E05_4E66_AE9F_05D6DDE635B1_.wvu.FilterData" localSheetId="0" hidden="1">'на 01.02.2017'!$A$7:$H$129</definedName>
    <definedName name="Z_DC796824_ECED_4590_A3E8_8D5A3534C637_.wvu.FilterData" localSheetId="0" hidden="1">'на 01.02.2017'!$A$7:$H$129</definedName>
    <definedName name="Z_DCC1B134_1BA2_418E_B1D0_0938D8743370_.wvu.FilterData" localSheetId="0" hidden="1">'на 01.02.2017'!$A$7:$H$129</definedName>
    <definedName name="Z_DDA68DE5_EF86_4A52_97CD_589088C5FE7A_.wvu.FilterData" localSheetId="0" hidden="1">'на 01.02.2017'!$A$7:$H$129</definedName>
    <definedName name="Z_DE210091_3D77_4964_B6B2_443A728CBE9E_.wvu.FilterData" localSheetId="0" hidden="1">'на 01.02.2017'!$A$7:$K$386</definedName>
    <definedName name="Z_DE2C3999_6F3E_4D24_86CF_8803BF5FAA48_.wvu.FilterData" localSheetId="0" hidden="1">'на 01.02.2017'!$A$7:$K$61</definedName>
    <definedName name="Z_DEA6EDB2_F27D_4C8F_B061_FD80BEC5543F_.wvu.FilterData" localSheetId="0" hidden="1">'на 01.02.2017'!$A$7:$H$129</definedName>
    <definedName name="Z_DECE3245_1BE4_4A3F_B644_E8DE80612C1E_.wvu.FilterData" localSheetId="0" hidden="1">'на 01.02.2017'!$A$7:$K$386</definedName>
    <definedName name="Z_DF6B7D46_D8DB_447A_83A4_53EE18358CF2_.wvu.FilterData" localSheetId="0" hidden="1">'на 01.02.2017'!$A$7:$K$386</definedName>
    <definedName name="Z_DFB08918_D5A4_4224_AEA5_63620C0D53DD_.wvu.FilterData" localSheetId="0" hidden="1">'на 01.02.2017'!$A$7:$K$386</definedName>
    <definedName name="Z_E0B34E03_0754_4713_9A98_5ACEE69C9E71_.wvu.FilterData" localSheetId="0" hidden="1">'на 01.02.2017'!$A$7:$H$129</definedName>
    <definedName name="Z_E1E7843B_3EC3_4FFF_9B1C_53E7DE6A4004_.wvu.FilterData" localSheetId="0" hidden="1">'на 01.02.2017'!$A$7:$H$129</definedName>
    <definedName name="Z_E25FE844_1AD8_4E16_B2DB_9033A702F13A_.wvu.FilterData" localSheetId="0" hidden="1">'на 01.02.2017'!$A$7:$H$129</definedName>
    <definedName name="Z_E2861A4E_263A_4BE6_9223_2DA352B0AD2D_.wvu.FilterData" localSheetId="0" hidden="1">'на 01.02.2017'!$A$7:$H$129</definedName>
    <definedName name="Z_E2FB76DF_1C94_4620_8087_FEE12FDAA3D2_.wvu.FilterData" localSheetId="0" hidden="1">'на 01.02.2017'!$A$7:$H$129</definedName>
    <definedName name="Z_E3C6ECC1_0F12_435D_9B36_B23F6133337F_.wvu.FilterData" localSheetId="0" hidden="1">'на 01.02.2017'!$A$7:$H$129</definedName>
    <definedName name="Z_E437F2F2_3B79_49F0_9901_D31498A163D7_.wvu.FilterData" localSheetId="0" hidden="1">'на 01.02.2017'!$A$7:$K$386</definedName>
    <definedName name="Z_E531BAEE_E556_4AEF_B35B_C675BD99939C_.wvu.FilterData" localSheetId="0" hidden="1">'на 01.02.2017'!$A$7:$K$386</definedName>
    <definedName name="Z_E5EC7523_F88D_4AD4_9A8D_84C16AB7BFC1_.wvu.FilterData" localSheetId="0" hidden="1">'на 01.02.2017'!$A$7:$K$386</definedName>
    <definedName name="Z_E6B0F607_AC37_4539_B427_EA5DBDA71490_.wvu.FilterData" localSheetId="0" hidden="1">'на 01.02.2017'!$A$7:$K$386</definedName>
    <definedName name="Z_E79ABD49_719F_4887_A43D_3DE66BF8AD95_.wvu.FilterData" localSheetId="0" hidden="1">'на 01.02.2017'!$A$7:$K$386</definedName>
    <definedName name="Z_E85A9955_A3DD_46D7_A4A3_9B67A0E2B00C_.wvu.FilterData" localSheetId="0" hidden="1">'на 01.02.2017'!$A$7:$K$386</definedName>
    <definedName name="Z_E85CF805_B7EC_4B8E_BF6B_2D35F453C813_.wvu.FilterData" localSheetId="0" hidden="1">'на 01.02.2017'!$A$7:$K$386</definedName>
    <definedName name="Z_E88E1D11_18C0_4724_9D4F_2C85DDF57564_.wvu.FilterData" localSheetId="0" hidden="1">'на 01.02.2017'!$A$7:$H$129</definedName>
    <definedName name="Z_E9A4F66F_BB40_4C19_8750_6E61AF1D74A1_.wvu.FilterData" localSheetId="0" hidden="1">'на 01.02.2017'!$A$7:$K$386</definedName>
    <definedName name="Z_EA234825_5817_4C50_AC45_83D70F061045_.wvu.FilterData" localSheetId="0" hidden="1">'на 01.02.2017'!$A$7:$K$386</definedName>
    <definedName name="Z_EA769D6D_3269_481D_9974_BC10C6C55FF6_.wvu.FilterData" localSheetId="0" hidden="1">'на 01.02.2017'!$A$7:$H$129</definedName>
    <definedName name="Z_EB2D8BE6_72BC_4D23_BEC7_DBF109493B0C_.wvu.FilterData" localSheetId="0" hidden="1">'на 01.02.2017'!$A$7:$K$386</definedName>
    <definedName name="Z_EBCDBD63_50FE_4D52_B280_2A723FA77236_.wvu.FilterData" localSheetId="0" hidden="1">'на 01.02.2017'!$A$7:$H$129</definedName>
    <definedName name="Z_EC6B58CC_C695_4EAF_B026_DA7CE6279D7A_.wvu.FilterData" localSheetId="0" hidden="1">'на 01.02.2017'!$A$7:$K$386</definedName>
    <definedName name="Z_EC741CE0_C720_481D_9CFE_596247B0CF36_.wvu.FilterData" localSheetId="0" hidden="1">'на 01.02.2017'!$A$7:$K$386</definedName>
    <definedName name="Z_EC7DFC56_670B_4634_9C36_1A0E9779A8AB_.wvu.FilterData" localSheetId="0" hidden="1">'на 01.02.2017'!$A$7:$K$386</definedName>
    <definedName name="Z_ED74FBD3_DF35_4798_8C2A_7ADA46D140AA_.wvu.FilterData" localSheetId="0" hidden="1">'на 01.02.2017'!$A$7:$H$129</definedName>
    <definedName name="Z_EF1610FE_843B_4864_9DAD_05F697DD47DC_.wvu.FilterData" localSheetId="0" hidden="1">'на 01.02.2017'!$A$7:$K$386</definedName>
    <definedName name="Z_EFFADE78_6F23_4B5D_AE74_3E82BA29B398_.wvu.FilterData" localSheetId="0" hidden="1">'на 01.02.2017'!$A$7:$H$129</definedName>
    <definedName name="Z_F140A98E_30AA_4FD0_8B93_08F8951EDE5E_.wvu.FilterData" localSheetId="0" hidden="1">'на 01.02.2017'!$A$7:$H$129</definedName>
    <definedName name="Z_F2110B0B_AAE7_42F0_B553_C360E9249AD4_.wvu.Cols" localSheetId="0" hidden="1">'на 01.02.2017'!#REF!,'на 01.02.2017'!#REF!,'на 01.02.2017'!$L:$BO</definedName>
    <definedName name="Z_F2110B0B_AAE7_42F0_B553_C360E9249AD4_.wvu.FilterData" localSheetId="0" hidden="1">'на 01.02.2017'!$A$7:$K$386</definedName>
    <definedName name="Z_F2110B0B_AAE7_42F0_B553_C360E9249AD4_.wvu.PrintArea" localSheetId="0" hidden="1">'на 01.02.2017'!$A$1:$BO$180</definedName>
    <definedName name="Z_F2110B0B_AAE7_42F0_B553_C360E9249AD4_.wvu.PrintTitles" localSheetId="0" hidden="1">'на 01.02.2017'!$5:$7</definedName>
    <definedName name="Z_F30FADD4_07E9_4B4F_B53A_86E542EF0570_.wvu.FilterData" localSheetId="0" hidden="1">'на 01.02.2017'!$A$7:$K$386</definedName>
    <definedName name="Z_F34EC6B1_390D_4B75_852C_F8775ACC3B29_.wvu.FilterData" localSheetId="0" hidden="1">'на 01.02.2017'!$A$7:$K$386</definedName>
    <definedName name="Z_F3E148B1_ED1B_4330_84E7_EFC4722C807A_.wvu.FilterData" localSheetId="0" hidden="1">'на 01.02.2017'!$A$7:$K$386</definedName>
    <definedName name="Z_F3F1BB49_52AF_48BB_95BC_060170851629_.wvu.FilterData" localSheetId="0" hidden="1">'на 01.02.2017'!$A$7:$K$386</definedName>
    <definedName name="Z_F413BB5D_EA53_42FB_84EF_A630DFA6E3CE_.wvu.FilterData" localSheetId="0" hidden="1">'на 01.02.2017'!$A$7:$K$386</definedName>
    <definedName name="Z_F8CD48ED_A67F_492E_A417_09D352E93E12_.wvu.FilterData" localSheetId="0" hidden="1">'на 01.02.2017'!$A$7:$H$129</definedName>
    <definedName name="Z_F8E4304E_2CC4_4F73_A08A_BA6FE8EB77EF_.wvu.FilterData" localSheetId="0" hidden="1">'на 01.02.2017'!$A$7:$K$386</definedName>
    <definedName name="Z_F9F96D65_7E5D_4EDB_B47B_CD800EE8793F_.wvu.FilterData" localSheetId="0" hidden="1">'на 01.02.2017'!$A$7:$H$129</definedName>
    <definedName name="Z_FA263ADC_F7F9_4F21_8D0A_B162CFE58321_.wvu.FilterData" localSheetId="0" hidden="1">'на 01.02.2017'!$A$7:$K$386</definedName>
    <definedName name="Z_FA47CA05_CCF1_4EDC_AAF6_26967695B1D8_.wvu.FilterData" localSheetId="0" hidden="1">'на 01.02.2017'!$A$7:$K$386</definedName>
    <definedName name="Z_FAEA1540_FB92_4A7F_8E18_381E2C6FAF74_.wvu.FilterData" localSheetId="0" hidden="1">'на 01.02.2017'!$A$7:$H$129</definedName>
    <definedName name="Z_FBEEEF36_B47B_4551_8D8A_904E9E1222D4_.wvu.FilterData" localSheetId="0" hidden="1">'на 01.02.2017'!$A$7:$H$129</definedName>
    <definedName name="Z_FC921717_EFFF_4C5F_AE15_5DB48A6B2DDC_.wvu.FilterData" localSheetId="0" hidden="1">'на 01.02.2017'!$A$7:$K$386</definedName>
    <definedName name="Z_FCFEE462_86B3_4D22_A291_C53135F468F2_.wvu.FilterData" localSheetId="0" hidden="1">'на 01.02.2017'!$A$7:$K$386</definedName>
    <definedName name="Z_FD01F790_1BBF_4238_916B_FA56833C331E_.wvu.FilterData" localSheetId="0" hidden="1">'на 01.02.2017'!$A$7:$K$386</definedName>
    <definedName name="Z_FD0E1B66_1ED2_4768_AEAA_4813773FCD1B_.wvu.FilterData" localSheetId="0" hidden="1">'на 01.02.2017'!$A$7:$H$129</definedName>
    <definedName name="Z_FD5CEF9A_4499_4018_A32D_B5C5AF11D935_.wvu.FilterData" localSheetId="0" hidden="1">'на 01.02.2017'!$A$7:$K$386</definedName>
    <definedName name="Z_FE9D531A_F987_4486_AC6F_37568587E0CC_.wvu.FilterData" localSheetId="0" hidden="1">'на 01.02.2017'!$A$7:$K$386</definedName>
    <definedName name="Z_FEE18FC2_E5D2_4C59_B7D0_FDF82F2008D4_.wvu.FilterData" localSheetId="0" hidden="1">'на 01.02.2017'!$A$7:$K$386</definedName>
    <definedName name="Z_FEFFCD5F_F237_4316_B50A_6C71D0FF3363_.wvu.FilterData" localSheetId="0" hidden="1">'на 01.02.2017'!$A$7:$K$386</definedName>
    <definedName name="Z_FF7CC20D_CA9E_46D2_A113_9EB09E8A7DF6_.wvu.FilterData" localSheetId="0" hidden="1">'на 01.02.2017'!$A$7:$H$129</definedName>
    <definedName name="Z_FF9EFDBE_F5FD_432E_96BA_C22D4E9B91D4_.wvu.FilterData" localSheetId="0" hidden="1">'на 01.02.2017'!$A$7:$K$386</definedName>
    <definedName name="Z_FFBF84C0_8EC1_41E5_A130_1EB26E22D86E_.wvu.FilterData" localSheetId="0" hidden="1">'на 01.02.2017'!$A$7:$K$386</definedName>
    <definedName name="_xlnm.Print_Titles" localSheetId="0">'на 01.02.2017'!$5:$8</definedName>
    <definedName name="_xlnm.Print_Area" localSheetId="0">'на 01.02.2017'!$A$1:$K$184</definedName>
  </definedNames>
  <calcPr calcId="145621" fullPrecision="0"/>
  <customWorkbookViews>
    <customWorkbookView name="Крыжановская Анна Александровна - Личное представление" guid="{3EEA7E1A-5F2B-4408-A34C-1F0223B5B245}" mergeInterval="0" personalView="1" maximized="1" xWindow="-8" yWindow="-8" windowWidth="1296" windowHeight="1000" tabRatio="518" activeSheetId="1"/>
    <customWorkbookView name="Рогожина Ольга Сергеевна - Личное представление" guid="{BEA0FDBA-BB07-4C19-8BBD-5E57EE395C09}" mergeInterval="0" personalView="1" maximized="1" windowWidth="1276" windowHeight="735" tabRatio="518" activeSheetId="1"/>
    <customWorkbookView name="Корунова Олеся Юрьевна - Личное представление" guid="{5EB1B5BB-79BE-4318-9140-3FA31802D519}" mergeInterval="0" personalView="1" maximized="1" xWindow="-8" yWindow="-8" windowWidth="1296" windowHeight="1000" tabRatio="518" activeSheetId="1"/>
    <customWorkbookView name="Шулепова Ольга Анатольевна - Личное представление" guid="{67ADFAE6-A9AF-44D7-8539-93CD0F6B7849}" mergeInterval="0" personalView="1" maximized="1" windowWidth="1276" windowHeight="779" tabRatio="518" activeSheetId="1"/>
    <customWorkbookView name="Маганёва Екатерина Николаевна - Личное представление" guid="{CA384592-0CFD-4322-A4EB-34EC04693944}" mergeInterval="0" personalView="1" maximized="1" xWindow="-8" yWindow="-8" windowWidth="1296" windowHeight="1000" tabRatio="518" activeSheetId="1"/>
    <customWorkbookView name="perevoschikova_av - Личное представление" guid="{649E5CE3-4976-49D9-83DA-4E57FFC714BF}" mergeInterval="0" personalView="1" maximized="1" xWindow="1" yWindow="1" windowWidth="1276" windowHeight="794" tabRatio="518" activeSheetId="1"/>
    <customWorkbookView name="Литвинчук Екатерина Николаевна - Личное представление" guid="{5FB953A5-71FF-4056-AF98-C9D06FF0EDF3}" mergeInterval="0" personalView="1" maximized="1" xWindow="-8" yWindow="-8" windowWidth="1296" windowHeight="1000" tabRatio="518" activeSheetId="1"/>
    <customWorkbookView name="Минакова Оксана Сергеевна - Личное представление" guid="{45DE1976-7F07-4EB4-8A9C-FB72D060BEFA}" mergeInterval="0" personalView="1" maximized="1" xWindow="-8" yWindow="-8" windowWidth="1296" windowHeight="1000" tabRatio="518" activeSheetId="1"/>
    <customWorkbookView name="Денисова Евгения Юрьевна - Личное представление" guid="{9FA29541-62F4-4CED-BF33-19F6BA57578F}" mergeInterval="0" personalView="1" maximized="1" windowWidth="1276" windowHeight="759" tabRatio="518" activeSheetId="1"/>
    <customWorkbookView name="kou - Личное представление" guid="{998B8119-4FF3-4A16-838D-539C6AE34D55}" mergeInterval="0" personalView="1" maximized="1" windowWidth="1148" windowHeight="645" tabRatio="518" activeSheetId="1"/>
    <customWorkbookView name="pav - Личное представление" guid="{539CB3DF-9B66-4BE7-9074-8CE0405EB8A6}" mergeInterval="0" personalView="1" maximized="1" xWindow="1" yWindow="1" windowWidth="1276" windowHeight="794" tabRatio="518" activeSheetId="1"/>
    <customWorkbookView name="User - Личное представление" guid="{D20DFCFE-63F9-4265-B37B-4F36C46DF159}" mergeInterval="0" personalView="1" maximized="1" xWindow="-8" yWindow="-8" windowWidth="1296" windowHeight="1000" tabRatio="518" activeSheetId="1"/>
    <customWorkbookView name="Морычева Надежда Николаевна - Личное представление" guid="{A6B98527-7CBF-4E4D-BDEA-9334A3EB779F}" mergeInterval="0" personalView="1" maximized="1" xWindow="-8" yWindow="-8" windowWidth="1296" windowHeight="1000" tabRatio="501" activeSheetId="1"/>
    <customWorkbookView name="Михальченко Светлана Николаевна - Личное представление" guid="{D7BC8E82-4392-4806-9DAE-D94253790B9C}" mergeInterval="0" personalView="1" maximized="1" windowWidth="1276" windowHeight="759" tabRatio="501" activeSheetId="1" showComments="commIndAndComment"/>
    <customWorkbookView name="Анастасия Вячеславовна - Личное представление" guid="{F2110B0B-AAE7-42F0-B553-C360E9249AD4}" mergeInterval="0" personalView="1" maximized="1" windowWidth="1276" windowHeight="779" tabRatio="501" activeSheetId="1"/>
    <customWorkbookView name="Михайлова Ирина Ивановна - Личное представление" guid="{9E943B7D-D4C7-443F-BC4C-8AB90546D8A5}" mergeInterval="0" personalView="1" maximized="1" windowWidth="1276" windowHeight="799" tabRatio="477" activeSheetId="1"/>
    <customWorkbookView name="Admin - Личное представление" guid="{2DF88C31-E5A0-4DFE-877D-5A31D3992603}" mergeInterval="0" personalView="1" maximized="1" windowWidth="1276" windowHeight="719" tabRatio="772" activeSheetId="1"/>
    <customWorkbookView name="Елена - Личное представление" guid="{24E5C1BC-322C-4FEF-B964-F0DCC04482C1}" mergeInterval="0" personalView="1" maximized="1" xWindow="1" yWindow="1" windowWidth="1024" windowHeight="547" tabRatio="896" activeSheetId="1"/>
    <customWorkbookView name="BLACKGIRL - Личное представление" guid="{37F8CE32-8CE8-4D95-9C0E-63112E6EFFE9}" mergeInterval="0" personalView="1" maximized="1" windowWidth="1020" windowHeight="576" tabRatio="441" activeSheetId="3"/>
    <customWorkbookView name="1 - Личное представление" guid="{CBF9D894-3FD2-4B68-BAC8-643DB23851C0}" mergeInterval="0" personalView="1" maximized="1" xWindow="1" yWindow="1" windowWidth="1733" windowHeight="798" tabRatio="772" activeSheetId="1"/>
    <customWorkbookView name="Пользователь - Личное представление" guid="{C8C7D91A-0101-429D-A7C4-25C2A366909A}" mergeInterval="0" personalView="1" maximized="1" windowWidth="1264" windowHeight="759" tabRatio="518" activeSheetId="1"/>
    <customWorkbookView name="Соловьёва Ольга Валерьевна - Личное представление" guid="{CB1A56DC-A135-41E6-8A02-AE4E518C879F}" mergeInterval="0" personalView="1" maximized="1" windowWidth="1916" windowHeight="855" tabRatio="623" activeSheetId="1" showComments="commIndAndComment"/>
    <customWorkbookView name="Коптеева Елена Анатольевна - Личное представление" guid="{2F7AC811-CA37-46E3-866E-6E10DF43054A}" mergeInterval="0" personalView="1" maximized="1" windowWidth="1276" windowHeight="799" tabRatio="698" activeSheetId="1"/>
    <customWorkbookView name="kaa - Личное представление" guid="{7B245AB0-C2AF-4822-BFC4-2399F85856C1}" mergeInterval="0" personalView="1" maximized="1" xWindow="1" yWindow="1" windowWidth="1280" windowHeight="803" tabRatio="518" activeSheetId="1"/>
    <customWorkbookView name="Вершинина Мария Игоревна - Личное представление" guid="{A0A3CD9B-2436-40D7-91DB-589A95FBBF00}" mergeInterval="0" personalView="1" maximized="1" windowWidth="1276" windowHeight="779" tabRatio="518" activeSheetId="1"/>
    <customWorkbookView name="Маслова Алина Рамазановна - Личное представление" guid="{99950613-28E7-4EC2-B918-559A2757B0A9}" mergeInterval="0" personalView="1" maximized="1" xWindow="-8" yWindow="-8" windowWidth="1936" windowHeight="1056" tabRatio="518" activeSheetId="1"/>
    <customWorkbookView name="Залецкая Ольга Геннадьевна - Личное представление" guid="{D95852A1-B0FC-4AC5-B62B-5CCBE05B0D15}" mergeInterval="0" personalView="1" maximized="1" windowWidth="1276" windowHeight="779" tabRatio="518" activeSheetId="1"/>
  </customWorkbookViews>
  <fileRecoveryPr autoRecover="0"/>
</workbook>
</file>

<file path=xl/calcChain.xml><?xml version="1.0" encoding="utf-8"?>
<calcChain xmlns="http://schemas.openxmlformats.org/spreadsheetml/2006/main">
  <c r="I51" i="1" l="1"/>
  <c r="I57" i="1" l="1"/>
  <c r="C33" i="1" l="1"/>
  <c r="N16" i="1" l="1"/>
  <c r="N17" i="1"/>
  <c r="N18" i="1"/>
  <c r="N19" i="1"/>
  <c r="N20" i="1"/>
  <c r="N22" i="1"/>
  <c r="N23" i="1"/>
  <c r="N24" i="1"/>
  <c r="N25" i="1"/>
  <c r="N27" i="1"/>
  <c r="N28" i="1"/>
  <c r="N30" i="1"/>
  <c r="N31" i="1"/>
  <c r="N34" i="1"/>
  <c r="N35" i="1"/>
  <c r="N36" i="1"/>
  <c r="N38" i="1"/>
  <c r="N41" i="1"/>
  <c r="N42" i="1"/>
  <c r="N44" i="1"/>
  <c r="N47" i="1"/>
  <c r="N48" i="1"/>
  <c r="N50" i="1"/>
  <c r="N52" i="1"/>
  <c r="N53" i="1"/>
  <c r="N54" i="1"/>
  <c r="N56" i="1"/>
  <c r="N58" i="1"/>
  <c r="N59" i="1"/>
  <c r="N60" i="1"/>
  <c r="N61" i="1"/>
  <c r="N62" i="1"/>
  <c r="N77" i="1"/>
  <c r="N78" i="1"/>
  <c r="N79" i="1"/>
  <c r="N80" i="1"/>
  <c r="N81" i="1"/>
  <c r="N89" i="1"/>
  <c r="N90" i="1"/>
  <c r="N91" i="1"/>
  <c r="N92" i="1"/>
  <c r="N93" i="1"/>
  <c r="N101" i="1"/>
  <c r="N102" i="1"/>
  <c r="N103" i="1"/>
  <c r="N104" i="1"/>
  <c r="N105" i="1"/>
  <c r="N107" i="1"/>
  <c r="N108" i="1"/>
  <c r="N109" i="1"/>
  <c r="N110" i="1"/>
  <c r="N111" i="1"/>
  <c r="N113" i="1"/>
  <c r="N114" i="1"/>
  <c r="N115" i="1"/>
  <c r="N116" i="1"/>
  <c r="N117" i="1"/>
  <c r="N119" i="1"/>
  <c r="N120" i="1"/>
  <c r="N121" i="1"/>
  <c r="N122" i="1"/>
  <c r="N123" i="1"/>
  <c r="N125" i="1"/>
  <c r="N126" i="1"/>
  <c r="N127" i="1"/>
  <c r="N128" i="1"/>
  <c r="N129" i="1"/>
  <c r="N131" i="1"/>
  <c r="N132" i="1"/>
  <c r="N133" i="1"/>
  <c r="N134" i="1"/>
  <c r="N135" i="1"/>
  <c r="N136" i="1"/>
  <c r="N138" i="1"/>
  <c r="N139" i="1"/>
  <c r="N140" i="1"/>
  <c r="N142" i="1"/>
  <c r="N143" i="1"/>
  <c r="N144" i="1"/>
  <c r="N145" i="1"/>
  <c r="N146" i="1"/>
  <c r="N147" i="1"/>
  <c r="N148" i="1"/>
  <c r="N149" i="1"/>
  <c r="N151" i="1"/>
  <c r="N152" i="1"/>
  <c r="N153" i="1"/>
  <c r="N154" i="1"/>
  <c r="N155" i="1"/>
  <c r="N157" i="1"/>
  <c r="N158" i="1"/>
  <c r="N161" i="1"/>
  <c r="N162" i="1"/>
  <c r="N164" i="1"/>
  <c r="N165" i="1"/>
  <c r="N166" i="1"/>
  <c r="N167" i="1"/>
  <c r="N168" i="1"/>
  <c r="N169" i="1"/>
  <c r="N171" i="1"/>
  <c r="N174" i="1"/>
  <c r="N175" i="1"/>
  <c r="N176" i="1"/>
  <c r="N177" i="1"/>
  <c r="N178" i="1"/>
  <c r="N179" i="1"/>
  <c r="J17" i="1"/>
  <c r="J19" i="1"/>
  <c r="I124" i="1"/>
  <c r="L16" i="1"/>
  <c r="L17" i="1"/>
  <c r="L18" i="1"/>
  <c r="L19" i="1"/>
  <c r="L20" i="1"/>
  <c r="L22" i="1"/>
  <c r="L23" i="1"/>
  <c r="L24" i="1"/>
  <c r="L25" i="1"/>
  <c r="L27" i="1"/>
  <c r="L28" i="1"/>
  <c r="L30" i="1"/>
  <c r="L31" i="1"/>
  <c r="L34" i="1"/>
  <c r="L35" i="1"/>
  <c r="L36" i="1"/>
  <c r="L38" i="1"/>
  <c r="L41" i="1"/>
  <c r="L42" i="1"/>
  <c r="L44" i="1"/>
  <c r="L47" i="1"/>
  <c r="L48" i="1"/>
  <c r="L50" i="1"/>
  <c r="L52" i="1"/>
  <c r="L53" i="1"/>
  <c r="L54" i="1"/>
  <c r="L56" i="1"/>
  <c r="L58" i="1"/>
  <c r="L59" i="1"/>
  <c r="L60" i="1"/>
  <c r="L61" i="1"/>
  <c r="L62" i="1"/>
  <c r="L77" i="1"/>
  <c r="L78" i="1"/>
  <c r="L79" i="1"/>
  <c r="L80" i="1"/>
  <c r="L81" i="1"/>
  <c r="L89" i="1"/>
  <c r="L90" i="1"/>
  <c r="L91" i="1"/>
  <c r="L92" i="1"/>
  <c r="L93" i="1"/>
  <c r="L101" i="1"/>
  <c r="L102" i="1"/>
  <c r="L103" i="1"/>
  <c r="L104" i="1"/>
  <c r="L105" i="1"/>
  <c r="L107" i="1"/>
  <c r="L108" i="1"/>
  <c r="L109" i="1"/>
  <c r="L110" i="1"/>
  <c r="L111" i="1"/>
  <c r="L113" i="1"/>
  <c r="L114" i="1"/>
  <c r="L115" i="1"/>
  <c r="L116" i="1"/>
  <c r="L117" i="1"/>
  <c r="L119" i="1"/>
  <c r="L120" i="1"/>
  <c r="L121" i="1"/>
  <c r="L122" i="1"/>
  <c r="L123" i="1"/>
  <c r="L125" i="1"/>
  <c r="L126" i="1"/>
  <c r="L127" i="1"/>
  <c r="L128" i="1"/>
  <c r="L129" i="1"/>
  <c r="L131" i="1"/>
  <c r="L132" i="1"/>
  <c r="L133" i="1"/>
  <c r="L134" i="1"/>
  <c r="L135" i="1"/>
  <c r="L136" i="1"/>
  <c r="L138" i="1"/>
  <c r="L139" i="1"/>
  <c r="L140" i="1"/>
  <c r="L142" i="1"/>
  <c r="L143" i="1"/>
  <c r="L144" i="1"/>
  <c r="L145" i="1"/>
  <c r="L146" i="1"/>
  <c r="L147" i="1"/>
  <c r="L148" i="1"/>
  <c r="L149" i="1"/>
  <c r="L151" i="1"/>
  <c r="L152" i="1"/>
  <c r="L153" i="1"/>
  <c r="L154" i="1"/>
  <c r="L155" i="1"/>
  <c r="L157" i="1"/>
  <c r="L158" i="1"/>
  <c r="L161" i="1"/>
  <c r="L162" i="1"/>
  <c r="L164" i="1"/>
  <c r="L165" i="1"/>
  <c r="L166" i="1"/>
  <c r="L167" i="1"/>
  <c r="L168" i="1"/>
  <c r="L169" i="1"/>
  <c r="L171" i="1"/>
  <c r="L174" i="1"/>
  <c r="L175" i="1"/>
  <c r="L176" i="1"/>
  <c r="L177" i="1"/>
  <c r="L178" i="1"/>
  <c r="L179" i="1"/>
  <c r="J15" i="1" l="1"/>
  <c r="J142" i="1" l="1"/>
  <c r="E142" i="1"/>
  <c r="I33" i="1"/>
  <c r="L33" i="1" s="1"/>
  <c r="I32" i="1"/>
  <c r="L32" i="1" l="1"/>
  <c r="N32" i="1"/>
  <c r="N33" i="1"/>
  <c r="J182" i="1"/>
  <c r="J181" i="1"/>
  <c r="I26" i="1"/>
  <c r="C180" i="1"/>
  <c r="I180" i="1"/>
  <c r="G180" i="1"/>
  <c r="E180" i="1"/>
  <c r="D180" i="1"/>
  <c r="N184" i="1"/>
  <c r="L184" i="1"/>
  <c r="J184" i="1"/>
  <c r="N183" i="1"/>
  <c r="L183" i="1"/>
  <c r="J183" i="1"/>
  <c r="N182" i="1"/>
  <c r="L182" i="1"/>
  <c r="H182" i="1"/>
  <c r="F182" i="1"/>
  <c r="N181" i="1"/>
  <c r="L181" i="1"/>
  <c r="C159" i="1"/>
  <c r="N180" i="1" l="1"/>
  <c r="L180" i="1"/>
  <c r="N26" i="1"/>
  <c r="L26" i="1"/>
  <c r="M184" i="1"/>
  <c r="F180" i="1"/>
  <c r="H180" i="1"/>
  <c r="J180" i="1"/>
  <c r="M182" i="1"/>
  <c r="M183" i="1"/>
  <c r="M181" i="1"/>
  <c r="C21" i="1" l="1"/>
  <c r="C95" i="1" l="1"/>
  <c r="I46" i="1" l="1"/>
  <c r="I45" i="1"/>
  <c r="D46" i="1"/>
  <c r="D45" i="1"/>
  <c r="C46" i="1"/>
  <c r="C45" i="1"/>
  <c r="H102" i="1"/>
  <c r="H103" i="1"/>
  <c r="I71" i="1"/>
  <c r="G75" i="1"/>
  <c r="I75" i="1"/>
  <c r="J75" i="1"/>
  <c r="I40" i="1"/>
  <c r="I39" i="1"/>
  <c r="I173" i="1"/>
  <c r="L39" i="1" l="1"/>
  <c r="N39" i="1"/>
  <c r="L45" i="1"/>
  <c r="N45" i="1"/>
  <c r="L40" i="1"/>
  <c r="N40" i="1"/>
  <c r="N46" i="1"/>
  <c r="L46" i="1"/>
  <c r="L173" i="1"/>
  <c r="N173" i="1"/>
  <c r="I172" i="1"/>
  <c r="N172" i="1" l="1"/>
  <c r="L172" i="1"/>
  <c r="I141" i="1"/>
  <c r="E141" i="1"/>
  <c r="D141" i="1"/>
  <c r="C141" i="1"/>
  <c r="L141" i="1" l="1"/>
  <c r="N141" i="1"/>
  <c r="G33" i="1"/>
  <c r="E34" i="1"/>
  <c r="E26" i="1"/>
  <c r="D150" i="1"/>
  <c r="E150" i="1"/>
  <c r="F150" i="1"/>
  <c r="G150" i="1"/>
  <c r="H150" i="1"/>
  <c r="I150" i="1"/>
  <c r="C150" i="1"/>
  <c r="J153" i="1"/>
  <c r="J154" i="1"/>
  <c r="J155" i="1"/>
  <c r="J152" i="1"/>
  <c r="E57" i="1"/>
  <c r="L57" i="1" l="1"/>
  <c r="N57" i="1"/>
  <c r="N150" i="1"/>
  <c r="L150" i="1"/>
  <c r="J150" i="1"/>
  <c r="J158" i="1" l="1"/>
  <c r="J47" i="1"/>
  <c r="J46" i="1"/>
  <c r="F47" i="1"/>
  <c r="H27" i="1"/>
  <c r="H24" i="1"/>
  <c r="F24" i="1"/>
  <c r="J39" i="1" l="1"/>
  <c r="J139" i="1" l="1"/>
  <c r="J141" i="1" l="1"/>
  <c r="D43" i="1" l="1"/>
  <c r="G112" i="1"/>
  <c r="C112" i="1"/>
  <c r="L51" i="1" l="1"/>
  <c r="N51" i="1"/>
  <c r="H33" i="1"/>
  <c r="J68" i="1"/>
  <c r="G68" i="1"/>
  <c r="M93" i="1"/>
  <c r="M92" i="1"/>
  <c r="J91" i="1"/>
  <c r="H91" i="1"/>
  <c r="F91" i="1"/>
  <c r="J90" i="1"/>
  <c r="H90" i="1"/>
  <c r="F90" i="1"/>
  <c r="J89" i="1"/>
  <c r="I88" i="1"/>
  <c r="G88" i="1"/>
  <c r="E88" i="1"/>
  <c r="D88" i="1"/>
  <c r="C88" i="1"/>
  <c r="E87" i="1"/>
  <c r="E75" i="1" s="1"/>
  <c r="D87" i="1"/>
  <c r="C87" i="1"/>
  <c r="C75" i="1" s="1"/>
  <c r="I86" i="1"/>
  <c r="G86" i="1"/>
  <c r="G74" i="1" s="1"/>
  <c r="E86" i="1"/>
  <c r="D86" i="1"/>
  <c r="C86" i="1"/>
  <c r="I85" i="1"/>
  <c r="I73" i="1" s="1"/>
  <c r="G85" i="1"/>
  <c r="G73" i="1" s="1"/>
  <c r="E85" i="1"/>
  <c r="E73" i="1" s="1"/>
  <c r="D85" i="1"/>
  <c r="C85" i="1"/>
  <c r="C73" i="1" s="1"/>
  <c r="I84" i="1"/>
  <c r="I72" i="1" s="1"/>
  <c r="E84" i="1"/>
  <c r="E72" i="1" s="1"/>
  <c r="D84" i="1"/>
  <c r="C84" i="1"/>
  <c r="C72" i="1" s="1"/>
  <c r="E83" i="1"/>
  <c r="E71" i="1" s="1"/>
  <c r="D83" i="1"/>
  <c r="C83" i="1"/>
  <c r="C71" i="1" s="1"/>
  <c r="M81" i="1"/>
  <c r="M80" i="1"/>
  <c r="J79" i="1"/>
  <c r="H79" i="1"/>
  <c r="F79" i="1"/>
  <c r="J78" i="1"/>
  <c r="H78" i="1"/>
  <c r="F78" i="1"/>
  <c r="J77" i="1"/>
  <c r="I76" i="1"/>
  <c r="G76" i="1"/>
  <c r="E76" i="1"/>
  <c r="D76" i="1"/>
  <c r="C76" i="1"/>
  <c r="I69" i="1"/>
  <c r="L76" i="1" l="1"/>
  <c r="N76" i="1"/>
  <c r="N83" i="1"/>
  <c r="L83" i="1"/>
  <c r="L86" i="1"/>
  <c r="N86" i="1"/>
  <c r="L88" i="1"/>
  <c r="N88" i="1"/>
  <c r="N87" i="1"/>
  <c r="L87" i="1"/>
  <c r="M87" i="1" s="1"/>
  <c r="D72" i="1"/>
  <c r="J72" i="1" s="1"/>
  <c r="L84" i="1"/>
  <c r="N84" i="1"/>
  <c r="D73" i="1"/>
  <c r="J73" i="1" s="1"/>
  <c r="L85" i="1"/>
  <c r="N85" i="1"/>
  <c r="D75" i="1"/>
  <c r="I74" i="1"/>
  <c r="J83" i="1"/>
  <c r="D71" i="1"/>
  <c r="H26" i="1"/>
  <c r="M90" i="1"/>
  <c r="J84" i="1"/>
  <c r="I82" i="1"/>
  <c r="J86" i="1"/>
  <c r="D82" i="1"/>
  <c r="E82" i="1"/>
  <c r="J76" i="1"/>
  <c r="C82" i="1"/>
  <c r="J85" i="1"/>
  <c r="F76" i="1"/>
  <c r="M79" i="1"/>
  <c r="F84" i="1"/>
  <c r="F85" i="1"/>
  <c r="M89" i="1"/>
  <c r="H76" i="1"/>
  <c r="M78" i="1"/>
  <c r="H85" i="1"/>
  <c r="J88" i="1"/>
  <c r="M91" i="1"/>
  <c r="C70" i="1"/>
  <c r="M77" i="1"/>
  <c r="G84" i="1"/>
  <c r="F88" i="1"/>
  <c r="H88" i="1"/>
  <c r="M83" i="1" l="1"/>
  <c r="I68" i="1"/>
  <c r="L74" i="1"/>
  <c r="M74" i="1" s="1"/>
  <c r="N74" i="1"/>
  <c r="L72" i="1"/>
  <c r="M72" i="1" s="1"/>
  <c r="N72" i="1"/>
  <c r="L82" i="1"/>
  <c r="N82" i="1"/>
  <c r="N75" i="1"/>
  <c r="L75" i="1"/>
  <c r="M75" i="1" s="1"/>
  <c r="L73" i="1"/>
  <c r="M73" i="1" s="1"/>
  <c r="N73" i="1"/>
  <c r="N71" i="1"/>
  <c r="L71" i="1"/>
  <c r="I70" i="1"/>
  <c r="G72" i="1"/>
  <c r="M84" i="1"/>
  <c r="J71" i="1"/>
  <c r="M88" i="1"/>
  <c r="D70" i="1"/>
  <c r="J82" i="1"/>
  <c r="M86" i="1"/>
  <c r="M76" i="1"/>
  <c r="M85" i="1"/>
  <c r="F82" i="1"/>
  <c r="F73" i="1"/>
  <c r="F72" i="1"/>
  <c r="E70" i="1"/>
  <c r="H84" i="1"/>
  <c r="G82" i="1"/>
  <c r="H82" i="1" s="1"/>
  <c r="H73" i="1"/>
  <c r="J70" i="1"/>
  <c r="J27" i="1"/>
  <c r="M71" i="1" l="1"/>
  <c r="L70" i="1"/>
  <c r="M70" i="1" s="1"/>
  <c r="N70" i="1"/>
  <c r="M82" i="1"/>
  <c r="F70" i="1"/>
  <c r="H72" i="1"/>
  <c r="G70" i="1"/>
  <c r="H70" i="1" s="1"/>
  <c r="J140" i="1"/>
  <c r="M140" i="1" l="1"/>
  <c r="M16" i="1"/>
  <c r="M18" i="1"/>
  <c r="M20" i="1"/>
  <c r="M22" i="1"/>
  <c r="M23" i="1"/>
  <c r="M24" i="1"/>
  <c r="M27" i="1"/>
  <c r="M28" i="1"/>
  <c r="M30" i="1"/>
  <c r="M31" i="1"/>
  <c r="M35" i="1"/>
  <c r="M36" i="1"/>
  <c r="M41" i="1"/>
  <c r="M42" i="1"/>
  <c r="M48" i="1"/>
  <c r="M52" i="1"/>
  <c r="M53" i="1"/>
  <c r="M59" i="1"/>
  <c r="M60" i="1"/>
  <c r="M61" i="1"/>
  <c r="M62" i="1"/>
  <c r="M104" i="1"/>
  <c r="M105" i="1"/>
  <c r="M110" i="1"/>
  <c r="M111" i="1"/>
  <c r="M116" i="1"/>
  <c r="M117" i="1"/>
  <c r="M122" i="1"/>
  <c r="M123" i="1"/>
  <c r="M128" i="1"/>
  <c r="M129" i="1"/>
  <c r="M131" i="1"/>
  <c r="M138" i="1"/>
  <c r="M139" i="1"/>
  <c r="M141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7" i="1"/>
  <c r="M161" i="1"/>
  <c r="M162" i="1"/>
  <c r="M168" i="1"/>
  <c r="M169" i="1"/>
  <c r="M176" i="1"/>
  <c r="M177" i="1"/>
  <c r="M178" i="1"/>
  <c r="M179" i="1"/>
  <c r="M180" i="1"/>
  <c r="E33" i="1" l="1"/>
  <c r="F32" i="1"/>
  <c r="G95" i="1"/>
  <c r="G65" i="1" s="1"/>
  <c r="G10" i="1" s="1"/>
  <c r="E29" i="1" l="1"/>
  <c r="J33" i="1"/>
  <c r="G29" i="1"/>
  <c r="F33" i="1"/>
  <c r="G100" i="1"/>
  <c r="M33" i="1" l="1"/>
  <c r="C29" i="1"/>
  <c r="I43" i="1" l="1"/>
  <c r="I21" i="1"/>
  <c r="G21" i="1"/>
  <c r="J43" i="1" l="1"/>
  <c r="N43" i="1"/>
  <c r="L43" i="1"/>
  <c r="D21" i="1"/>
  <c r="E160" i="1"/>
  <c r="D160" i="1"/>
  <c r="E159" i="1"/>
  <c r="H158" i="1"/>
  <c r="F158" i="1"/>
  <c r="L21" i="1" l="1"/>
  <c r="N21" i="1"/>
  <c r="D159" i="1"/>
  <c r="H159" i="1" s="1"/>
  <c r="H21" i="1"/>
  <c r="I160" i="1"/>
  <c r="L160" i="1" s="1"/>
  <c r="F160" i="1"/>
  <c r="H160" i="1"/>
  <c r="F159" i="1" l="1"/>
  <c r="N160" i="1"/>
  <c r="N159" i="1"/>
  <c r="L159" i="1"/>
  <c r="J159" i="1"/>
  <c r="J160" i="1"/>
  <c r="I156" i="1"/>
  <c r="M158" i="1"/>
  <c r="M159" i="1" l="1"/>
  <c r="M160" i="1"/>
  <c r="G14" i="1" l="1"/>
  <c r="F26" i="1" l="1"/>
  <c r="J32" i="1"/>
  <c r="M32" i="1" s="1"/>
  <c r="C137" i="1" l="1"/>
  <c r="I163" i="1"/>
  <c r="E166" i="1"/>
  <c r="H46" i="1" l="1"/>
  <c r="H45" i="1"/>
  <c r="G43" i="1"/>
  <c r="F46" i="1"/>
  <c r="F45" i="1"/>
  <c r="E43" i="1"/>
  <c r="M142" i="1" l="1"/>
  <c r="E58" i="1" l="1"/>
  <c r="E27" i="1"/>
  <c r="F27" i="1" s="1"/>
  <c r="E21" i="1" l="1"/>
  <c r="F21" i="1" l="1"/>
  <c r="J165" i="1" l="1"/>
  <c r="M165" i="1" s="1"/>
  <c r="J166" i="1"/>
  <c r="M166" i="1" s="1"/>
  <c r="H56" i="1"/>
  <c r="G118" i="1" l="1"/>
  <c r="M19" i="1" l="1"/>
  <c r="J44" i="1" l="1"/>
  <c r="M44" i="1" s="1"/>
  <c r="M47" i="1"/>
  <c r="J26" i="1"/>
  <c r="J51" i="1"/>
  <c r="M51" i="1" s="1"/>
  <c r="J54" i="1"/>
  <c r="M54" i="1" l="1"/>
  <c r="M26" i="1"/>
  <c r="J38" i="1"/>
  <c r="H38" i="1"/>
  <c r="M39" i="1"/>
  <c r="M38" i="1" l="1"/>
  <c r="J103" i="1"/>
  <c r="M103" i="1" s="1"/>
  <c r="J34" i="1"/>
  <c r="I49" i="1"/>
  <c r="M34" i="1" l="1"/>
  <c r="G156" i="1"/>
  <c r="J119" i="1" l="1"/>
  <c r="M119" i="1" s="1"/>
  <c r="I118" i="1"/>
  <c r="J127" i="1"/>
  <c r="M127" i="1" s="1"/>
  <c r="J126" i="1"/>
  <c r="M126" i="1" s="1"/>
  <c r="J125" i="1"/>
  <c r="M125" i="1" s="1"/>
  <c r="J121" i="1"/>
  <c r="M121" i="1" s="1"/>
  <c r="J120" i="1"/>
  <c r="M120" i="1" s="1"/>
  <c r="J115" i="1"/>
  <c r="M115" i="1" s="1"/>
  <c r="J114" i="1"/>
  <c r="M114" i="1" s="1"/>
  <c r="J113" i="1"/>
  <c r="M113" i="1" s="1"/>
  <c r="J109" i="1"/>
  <c r="M109" i="1" s="1"/>
  <c r="J108" i="1"/>
  <c r="M108" i="1" s="1"/>
  <c r="J107" i="1"/>
  <c r="M107" i="1" s="1"/>
  <c r="J102" i="1"/>
  <c r="M102" i="1" s="1"/>
  <c r="J101" i="1"/>
  <c r="M101" i="1" s="1"/>
  <c r="J100" i="1" l="1"/>
  <c r="J106" i="1"/>
  <c r="J124" i="1"/>
  <c r="J118" i="1"/>
  <c r="J112" i="1"/>
  <c r="I97" i="1" l="1"/>
  <c r="I67" i="1" s="1"/>
  <c r="I12" i="1" s="1"/>
  <c r="I96" i="1"/>
  <c r="I66" i="1" s="1"/>
  <c r="I11" i="1" s="1"/>
  <c r="I95" i="1"/>
  <c r="I65" i="1" s="1"/>
  <c r="I10" i="1" s="1"/>
  <c r="I112" i="1"/>
  <c r="I63" i="1" l="1"/>
  <c r="I94" i="1"/>
  <c r="J57" i="1"/>
  <c r="M57" i="1" s="1"/>
  <c r="H142" i="1" l="1"/>
  <c r="F142" i="1"/>
  <c r="J167" i="1" l="1"/>
  <c r="M167" i="1" s="1"/>
  <c r="H166" i="1"/>
  <c r="J40" i="1"/>
  <c r="M40" i="1" l="1"/>
  <c r="G170" i="1"/>
  <c r="I170" i="1" l="1"/>
  <c r="D55" i="1"/>
  <c r="I14" i="1" l="1"/>
  <c r="E170" i="1"/>
  <c r="D170" i="1"/>
  <c r="C170" i="1"/>
  <c r="M46" i="1"/>
  <c r="J133" i="1"/>
  <c r="M133" i="1" s="1"/>
  <c r="L170" i="1" l="1"/>
  <c r="N170" i="1"/>
  <c r="F170" i="1"/>
  <c r="H170" i="1"/>
  <c r="M45" i="1"/>
  <c r="I100" i="1"/>
  <c r="J37" i="1"/>
  <c r="G37" i="1"/>
  <c r="D37" i="1"/>
  <c r="E37" i="1"/>
  <c r="C37" i="1"/>
  <c r="H40" i="1"/>
  <c r="F40" i="1"/>
  <c r="I37" i="1"/>
  <c r="H39" i="1"/>
  <c r="F39" i="1"/>
  <c r="F38" i="1"/>
  <c r="I106" i="1"/>
  <c r="H51" i="1"/>
  <c r="G49" i="1"/>
  <c r="D49" i="1"/>
  <c r="C49" i="1"/>
  <c r="F166" i="1"/>
  <c r="F51" i="1"/>
  <c r="J50" i="1"/>
  <c r="J173" i="1"/>
  <c r="M173" i="1" s="1"/>
  <c r="J172" i="1"/>
  <c r="M172" i="1" s="1"/>
  <c r="F173" i="1"/>
  <c r="F172" i="1"/>
  <c r="H173" i="1"/>
  <c r="H172" i="1"/>
  <c r="J175" i="1"/>
  <c r="M175" i="1" s="1"/>
  <c r="J174" i="1"/>
  <c r="M174" i="1" s="1"/>
  <c r="J171" i="1"/>
  <c r="M171" i="1" s="1"/>
  <c r="L49" i="1" l="1"/>
  <c r="N49" i="1"/>
  <c r="L37" i="1"/>
  <c r="M37" i="1" s="1"/>
  <c r="N37" i="1"/>
  <c r="M50" i="1"/>
  <c r="J49" i="1"/>
  <c r="J170" i="1"/>
  <c r="M170" i="1" s="1"/>
  <c r="E49" i="1"/>
  <c r="C43" i="1"/>
  <c r="F37" i="1"/>
  <c r="H37" i="1"/>
  <c r="H49" i="1"/>
  <c r="F49" i="1" l="1"/>
  <c r="M49" i="1"/>
  <c r="F43" i="1"/>
  <c r="H43" i="1"/>
  <c r="H25" i="1"/>
  <c r="H136" i="1"/>
  <c r="F136" i="1"/>
  <c r="E134" i="1"/>
  <c r="C130" i="1"/>
  <c r="J136" i="1"/>
  <c r="J135" i="1"/>
  <c r="J132" i="1"/>
  <c r="M132" i="1" s="1"/>
  <c r="I130" i="1"/>
  <c r="I55" i="1"/>
  <c r="F141" i="1"/>
  <c r="F140" i="1"/>
  <c r="H141" i="1"/>
  <c r="H140" i="1"/>
  <c r="I137" i="1"/>
  <c r="G137" i="1"/>
  <c r="E137" i="1"/>
  <c r="D137" i="1"/>
  <c r="F25" i="1"/>
  <c r="L137" i="1" l="1"/>
  <c r="N137" i="1"/>
  <c r="L55" i="1"/>
  <c r="N55" i="1"/>
  <c r="M136" i="1"/>
  <c r="J14" i="1"/>
  <c r="M135" i="1"/>
  <c r="J13" i="1"/>
  <c r="M43" i="1"/>
  <c r="H133" i="1"/>
  <c r="G130" i="1"/>
  <c r="H137" i="1"/>
  <c r="H134" i="1"/>
  <c r="J134" i="1"/>
  <c r="M134" i="1" s="1"/>
  <c r="D130" i="1"/>
  <c r="J25" i="1"/>
  <c r="F134" i="1"/>
  <c r="F137" i="1"/>
  <c r="J137" i="1"/>
  <c r="I29" i="1"/>
  <c r="D29" i="1"/>
  <c r="H32" i="1"/>
  <c r="M25" i="1" l="1"/>
  <c r="N130" i="1"/>
  <c r="L130" i="1"/>
  <c r="L29" i="1"/>
  <c r="N29" i="1"/>
  <c r="M137" i="1"/>
  <c r="J21" i="1"/>
  <c r="M21" i="1" s="1"/>
  <c r="J130" i="1"/>
  <c r="H130" i="1"/>
  <c r="J29" i="1"/>
  <c r="H29" i="1"/>
  <c r="F29" i="1"/>
  <c r="M130" i="1" l="1"/>
  <c r="M29" i="1"/>
  <c r="D156" i="1"/>
  <c r="E156" i="1"/>
  <c r="C156" i="1"/>
  <c r="G55" i="1"/>
  <c r="N156" i="1" l="1"/>
  <c r="L156" i="1"/>
  <c r="H156" i="1"/>
  <c r="F156" i="1"/>
  <c r="J156" i="1"/>
  <c r="J164" i="1"/>
  <c r="M164" i="1" s="1"/>
  <c r="D163" i="1"/>
  <c r="E163" i="1"/>
  <c r="G163" i="1"/>
  <c r="C163" i="1"/>
  <c r="H165" i="1"/>
  <c r="F165" i="1"/>
  <c r="N163" i="1" l="1"/>
  <c r="L163" i="1"/>
  <c r="M156" i="1"/>
  <c r="J163" i="1"/>
  <c r="F133" i="1"/>
  <c r="E130" i="1"/>
  <c r="H163" i="1"/>
  <c r="F163" i="1"/>
  <c r="H125" i="1"/>
  <c r="F125" i="1"/>
  <c r="G124" i="1"/>
  <c r="E124" i="1"/>
  <c r="D124" i="1"/>
  <c r="C124" i="1"/>
  <c r="H120" i="1"/>
  <c r="H119" i="1"/>
  <c r="D118" i="1"/>
  <c r="C118" i="1"/>
  <c r="H113" i="1"/>
  <c r="F113" i="1"/>
  <c r="E112" i="1"/>
  <c r="D112" i="1"/>
  <c r="H108" i="1"/>
  <c r="F108" i="1"/>
  <c r="G106" i="1"/>
  <c r="E106" i="1"/>
  <c r="D106" i="1"/>
  <c r="C106" i="1"/>
  <c r="F103" i="1"/>
  <c r="F102" i="1"/>
  <c r="E100" i="1"/>
  <c r="D100" i="1"/>
  <c r="C100" i="1"/>
  <c r="E99" i="1"/>
  <c r="D99" i="1"/>
  <c r="C99" i="1"/>
  <c r="C69" i="1" s="1"/>
  <c r="E98" i="1"/>
  <c r="D98" i="1"/>
  <c r="C98" i="1"/>
  <c r="C68" i="1" s="1"/>
  <c r="G97" i="1"/>
  <c r="G67" i="1" s="1"/>
  <c r="G12" i="1" s="1"/>
  <c r="E97" i="1"/>
  <c r="D97" i="1"/>
  <c r="C97" i="1"/>
  <c r="C67" i="1" s="1"/>
  <c r="C12" i="1" s="1"/>
  <c r="G96" i="1"/>
  <c r="G66" i="1" s="1"/>
  <c r="G11" i="1" s="1"/>
  <c r="D96" i="1"/>
  <c r="C96" i="1"/>
  <c r="C66" i="1" s="1"/>
  <c r="C11" i="1" s="1"/>
  <c r="D95" i="1"/>
  <c r="C65" i="1"/>
  <c r="C10" i="1" s="1"/>
  <c r="D67" i="1" l="1"/>
  <c r="L97" i="1"/>
  <c r="N97" i="1"/>
  <c r="L98" i="1"/>
  <c r="M98" i="1" s="1"/>
  <c r="N98" i="1"/>
  <c r="L106" i="1"/>
  <c r="M106" i="1" s="1"/>
  <c r="N106" i="1"/>
  <c r="L118" i="1"/>
  <c r="M118" i="1" s="1"/>
  <c r="N118" i="1"/>
  <c r="L100" i="1"/>
  <c r="M100" i="1" s="1"/>
  <c r="N100" i="1"/>
  <c r="L112" i="1"/>
  <c r="M112" i="1" s="1"/>
  <c r="N112" i="1"/>
  <c r="N124" i="1"/>
  <c r="L124" i="1"/>
  <c r="M124" i="1" s="1"/>
  <c r="D66" i="1"/>
  <c r="L96" i="1"/>
  <c r="N96" i="1"/>
  <c r="D65" i="1"/>
  <c r="N95" i="1"/>
  <c r="L95" i="1"/>
  <c r="N99" i="1"/>
  <c r="L99" i="1"/>
  <c r="M99" i="1" s="1"/>
  <c r="E69" i="1"/>
  <c r="E96" i="1"/>
  <c r="F130" i="1"/>
  <c r="E67" i="1"/>
  <c r="E68" i="1"/>
  <c r="E95" i="1"/>
  <c r="F95" i="1" s="1"/>
  <c r="D69" i="1"/>
  <c r="D68" i="1"/>
  <c r="C63" i="1"/>
  <c r="M163" i="1"/>
  <c r="J95" i="1"/>
  <c r="J65" i="1" s="1"/>
  <c r="J97" i="1"/>
  <c r="J67" i="1" s="1"/>
  <c r="J96" i="1"/>
  <c r="C94" i="1"/>
  <c r="C13" i="1"/>
  <c r="F100" i="1"/>
  <c r="F112" i="1"/>
  <c r="G13" i="1"/>
  <c r="H97" i="1"/>
  <c r="G94" i="1"/>
  <c r="C14" i="1"/>
  <c r="D94" i="1"/>
  <c r="E118" i="1"/>
  <c r="F124" i="1"/>
  <c r="H96" i="1"/>
  <c r="F97" i="1"/>
  <c r="H100" i="1"/>
  <c r="H95" i="1"/>
  <c r="F106" i="1"/>
  <c r="F119" i="1"/>
  <c r="F120" i="1"/>
  <c r="H106" i="1"/>
  <c r="H112" i="1"/>
  <c r="H118" i="1"/>
  <c r="H124" i="1"/>
  <c r="L94" i="1" l="1"/>
  <c r="N94" i="1"/>
  <c r="D11" i="1"/>
  <c r="L66" i="1"/>
  <c r="J66" i="1"/>
  <c r="J11" i="1" s="1"/>
  <c r="N66" i="1"/>
  <c r="D63" i="1"/>
  <c r="L68" i="1"/>
  <c r="N68" i="1"/>
  <c r="L69" i="1"/>
  <c r="M69" i="1" s="1"/>
  <c r="N69" i="1"/>
  <c r="D10" i="1"/>
  <c r="L65" i="1"/>
  <c r="N65" i="1"/>
  <c r="D12" i="1"/>
  <c r="N67" i="1"/>
  <c r="L67" i="1"/>
  <c r="C9" i="1"/>
  <c r="E12" i="1"/>
  <c r="E94" i="1"/>
  <c r="F94" i="1" s="1"/>
  <c r="E14" i="1"/>
  <c r="E13" i="1"/>
  <c r="E66" i="1"/>
  <c r="E11" i="1" s="1"/>
  <c r="F11" i="1" s="1"/>
  <c r="F118" i="1"/>
  <c r="E65" i="1"/>
  <c r="E10" i="1" s="1"/>
  <c r="M96" i="1"/>
  <c r="M95" i="1"/>
  <c r="M97" i="1"/>
  <c r="J94" i="1"/>
  <c r="M94" i="1" s="1"/>
  <c r="D14" i="1"/>
  <c r="F96" i="1"/>
  <c r="I13" i="1"/>
  <c r="H94" i="1"/>
  <c r="F10" i="1" l="1"/>
  <c r="N10" i="1"/>
  <c r="L10" i="1"/>
  <c r="H10" i="1"/>
  <c r="N14" i="1"/>
  <c r="L14" i="1"/>
  <c r="M14" i="1" s="1"/>
  <c r="L12" i="1"/>
  <c r="N12" i="1"/>
  <c r="L63" i="1"/>
  <c r="N63" i="1"/>
  <c r="N11" i="1"/>
  <c r="L11" i="1"/>
  <c r="H11" i="1"/>
  <c r="E63" i="1"/>
  <c r="M67" i="1"/>
  <c r="H14" i="1"/>
  <c r="F14" i="1"/>
  <c r="D13" i="1"/>
  <c r="M68" i="1"/>
  <c r="F66" i="1"/>
  <c r="F65" i="1"/>
  <c r="H65" i="1"/>
  <c r="G63" i="1"/>
  <c r="H66" i="1"/>
  <c r="G9" i="1"/>
  <c r="G4" i="1" s="1"/>
  <c r="H67" i="1"/>
  <c r="F67" i="1"/>
  <c r="L13" i="1" l="1"/>
  <c r="M13" i="1" s="1"/>
  <c r="N13" i="1"/>
  <c r="M65" i="1"/>
  <c r="M66" i="1"/>
  <c r="J63" i="1"/>
  <c r="M63" i="1" s="1"/>
  <c r="H13" i="1"/>
  <c r="F13" i="1"/>
  <c r="F63" i="1"/>
  <c r="H63" i="1"/>
  <c r="E9" i="1"/>
  <c r="D9" i="1"/>
  <c r="H12" i="1"/>
  <c r="F12" i="1"/>
  <c r="I9" i="1"/>
  <c r="N9" i="1" l="1"/>
  <c r="L9" i="1"/>
  <c r="H9" i="1"/>
  <c r="F9" i="1"/>
  <c r="J58" i="1"/>
  <c r="J12" i="1" s="1"/>
  <c r="J56" i="1"/>
  <c r="J10" i="1" s="1"/>
  <c r="H58" i="1"/>
  <c r="H57" i="1"/>
  <c r="F58" i="1"/>
  <c r="F57" i="1"/>
  <c r="F56" i="1"/>
  <c r="E55" i="1"/>
  <c r="C55" i="1"/>
  <c r="H17" i="1"/>
  <c r="I15" i="1"/>
  <c r="G15" i="1"/>
  <c r="D15" i="1"/>
  <c r="E15" i="1"/>
  <c r="C15" i="1"/>
  <c r="F17" i="1"/>
  <c r="L15" i="1" l="1"/>
  <c r="N15" i="1"/>
  <c r="M17" i="1"/>
  <c r="M11" i="1"/>
  <c r="M58" i="1"/>
  <c r="M12" i="1"/>
  <c r="M56" i="1"/>
  <c r="J55" i="1"/>
  <c r="M55" i="1" s="1"/>
  <c r="F15" i="1"/>
  <c r="H15" i="1"/>
  <c r="H55" i="1"/>
  <c r="F55" i="1"/>
  <c r="M15" i="1" l="1"/>
  <c r="M10" i="1"/>
  <c r="M9" i="1"/>
  <c r="J9" i="1"/>
</calcChain>
</file>

<file path=xl/comments1.xml><?xml version="1.0" encoding="utf-8"?>
<comments xmlns="http://schemas.openxmlformats.org/spreadsheetml/2006/main">
  <authors>
    <author>Вершинина Мария Игоревна</author>
  </authors>
  <commentList>
    <comment ref="B106" authorId="0">
      <text>
        <r>
          <rPr>
            <b/>
            <sz val="9"/>
            <color indexed="81"/>
            <rFont val="Tahoma"/>
            <family val="2"/>
            <charset val="204"/>
          </rPr>
          <t>Вершинина Мария Игоревна:</t>
        </r>
        <r>
          <rPr>
            <sz val="9"/>
            <color indexed="81"/>
            <rFont val="Tahoma"/>
            <family val="2"/>
            <charset val="204"/>
          </rPr>
          <t xml:space="preserve">
2135
</t>
        </r>
      </text>
    </comment>
  </commentList>
</comments>
</file>

<file path=xl/sharedStrings.xml><?xml version="1.0" encoding="utf-8"?>
<sst xmlns="http://schemas.openxmlformats.org/spreadsheetml/2006/main" count="254" uniqueCount="121">
  <si>
    <t>Факт финансирования</t>
  </si>
  <si>
    <t>5.</t>
  </si>
  <si>
    <t>% исполнения к уточненному плану</t>
  </si>
  <si>
    <t>№ п/п</t>
  </si>
  <si>
    <t>федеральный бюджет</t>
  </si>
  <si>
    <t>привлечённые средства</t>
  </si>
  <si>
    <t>Исполнение</t>
  </si>
  <si>
    <t>Фактически
 профинансировано</t>
  </si>
  <si>
    <t>Наименование программы/подпрограммы</t>
  </si>
  <si>
    <t>Исполнено (кассовый расход)</t>
  </si>
  <si>
    <t>6.</t>
  </si>
  <si>
    <t xml:space="preserve">бюджет МО </t>
  </si>
  <si>
    <t>% к уточненному плану</t>
  </si>
  <si>
    <t>бюджет МО сверх соглашения</t>
  </si>
  <si>
    <t>2.</t>
  </si>
  <si>
    <t>3.</t>
  </si>
  <si>
    <t>бюджет ХМАО-Югры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</si>
  <si>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</si>
  <si>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</si>
  <si>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</si>
  <si>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</si>
  <si>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</si>
  <si>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</si>
  <si>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</si>
  <si>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</si>
  <si>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</si>
  <si>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</si>
  <si>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</si>
  <si>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</si>
  <si>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</si>
  <si>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21.</t>
  </si>
  <si>
    <t>20.</t>
  </si>
  <si>
    <t>Всего по программам 
Ханты-Мансийского автономного округа - Югры</t>
  </si>
  <si>
    <t>(тыс. руб.)</t>
  </si>
  <si>
    <t>1.</t>
  </si>
  <si>
    <t>4.</t>
  </si>
  <si>
    <t xml:space="preserve">7. </t>
  </si>
  <si>
    <t>24.</t>
  </si>
  <si>
    <t>23.</t>
  </si>
  <si>
    <t>Ожидаемый остаток средств на 1 января года, следующего за отчетным</t>
  </si>
  <si>
    <t>Реализация мероприятий не запланирована</t>
  </si>
  <si>
    <t>бюджет ХМАО - Югры</t>
  </si>
  <si>
    <t>Приобретение жилья (ДАиГ)</t>
  </si>
  <si>
    <t>бюджет МО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</si>
  <si>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</si>
  <si>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Улучшение жилищных условий молодых семей в соответствии с федеральной целевой программой "Жилище" (УУиРЖ)</t>
  </si>
  <si>
    <t>Осуществление полномочий, указанных в пунктах 3.1., 3.2. статьи 2 Закона Ханты-Мансийского автономного округа — Югры от 31 марта 2009 года № 36-оз «О наделении органов местного самоуправления муниципальных образований Ханты-Мансийского автономного округа —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законодательством"(ХЭУ)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</si>
  <si>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 (УУиРЖ)</t>
  </si>
  <si>
    <t>Улучшение жилищных условий ветеранов Великой Отечественной войны (ДАиГ)</t>
  </si>
  <si>
    <t>11.1.</t>
  </si>
  <si>
    <t>11.1.1.</t>
  </si>
  <si>
    <t>11.1.2.</t>
  </si>
  <si>
    <t>11.2.</t>
  </si>
  <si>
    <t>11.2.1.</t>
  </si>
  <si>
    <t>11.2.2.</t>
  </si>
  <si>
    <t>11.2.3.</t>
  </si>
  <si>
    <t>11.2.4.</t>
  </si>
  <si>
    <t>11.2.5.</t>
  </si>
  <si>
    <t>Подпрограмма III "Содействие развитию жилищного строительства"</t>
  </si>
  <si>
    <t>Подпрограмма  V "Обеспечение мерами государственной поддержки по улучшению жилищных условий отдельных категорий граждан"</t>
  </si>
  <si>
    <t>Пояснения, ожидаемые результаты, планируемые сроки выполнения работ, оказания услуг, причины неисполнения и так далее</t>
  </si>
  <si>
    <t xml:space="preserve">                                                                                                                                                                             </t>
  </si>
  <si>
    <t xml:space="preserve">бюджет ХМАО - Югры </t>
  </si>
  <si>
    <t xml:space="preserve">бюджет ХМАО-Югры </t>
  </si>
  <si>
    <t xml:space="preserve">федеральный бюджет </t>
  </si>
  <si>
    <t>Обеспечение жильем граждан, уволенных с военной службы и приравненных к ним лиц (УУиРЖ)</t>
  </si>
  <si>
    <t>Денежные средства запланированы на выплату заработной платы сотрудникам по обеспечению регулирования деятельности по обращению с отходами производства и потребления</t>
  </si>
  <si>
    <r>
      <t xml:space="preserve">Финансовые затраты на реализацию программы в </t>
    </r>
    <r>
      <rPr>
        <u/>
        <sz val="18"/>
        <color theme="1"/>
        <rFont val="Times New Roman"/>
        <family val="2"/>
        <charset val="204"/>
      </rPr>
      <t>2017</t>
    </r>
    <r>
      <rPr>
        <sz val="18"/>
        <color theme="1"/>
        <rFont val="Times New Roman"/>
        <family val="2"/>
        <charset val="204"/>
      </rPr>
      <t xml:space="preserve"> году  </t>
    </r>
  </si>
  <si>
    <t xml:space="preserve">Утвержденный план 
на 2017 год </t>
  </si>
  <si>
    <t xml:space="preserve">Уточненный план 
на 2017 год </t>
  </si>
  <si>
    <t>на 01.02.2017</t>
  </si>
  <si>
    <t>Ожидаемое исполнение на 01.01.2018</t>
  </si>
  <si>
    <t>Улица Киртбая от  ул. 1 "З" до ул. 3 "З"(ДАиГ)</t>
  </si>
  <si>
    <t>11.1.2.1.</t>
  </si>
  <si>
    <t>Срок публикации извещения на проведение конкурса с ограниченным участием  на выполнение работ по строительству объекта согласно плану-графику закупок - февраль 2017 года.
Ориентировочный срок заключения муниципального контракта на выполнение работ по строительству объекта - апрель 2017 года.
Ориентировочный срок ввода объекта в эксплуатацию - декабрь 2018 года.</t>
  </si>
  <si>
    <t xml:space="preserve">Средства предусмотрены на выплату 1 субсидии на приобретение жилого помещения для участника программы. Оплата будет произведена по мере подготовки  департаментом городского хозяйства Постановлений о предоставлении субсидий на приобретение жилого помещения в собственность.                                                                                                       Заявка на проведение аукциона по приобретению жилых помещений для участников программы, будет размещена в феврале 2017 года (3кв., 46м2)                         </t>
  </si>
  <si>
    <t>26.</t>
  </si>
  <si>
    <r>
      <rPr>
        <u/>
        <sz val="18"/>
        <color theme="1"/>
        <rFont val="Times New Roman"/>
        <family val="2"/>
        <charset val="204"/>
      </rPr>
      <t>ДГХ:</t>
    </r>
    <r>
      <rPr>
        <sz val="18"/>
        <color theme="1"/>
        <rFont val="Times New Roman"/>
        <family val="2"/>
        <charset val="204"/>
      </rPr>
      <t xml:space="preserve"> В рамках подпрограммы "Создание условий для обеспечения качественными коммунальными услугами" в 2017 году запланирован ремонт сетей водоснабжения, протяженностью 0,4 км (объект "Закольцовка водопровода" Участок от ул. Магистральная до точки "А" напротив ж/дома по ул. Григория Кукуевицкого,12). 
В рамках подпрограммы "Повышение энергоэффективности в отраслях экономики" запланирован ремонт фасада МБДОУ № 76 "Капелька", ремонт сетей ТВС МБОУ СОШ № 1, МБОУ Прогимназия, замена светильников на светильники с энергосберегающими лампами на объектах социальной сферы, мероприятия по энергосбережению на объектах предприятий.
</t>
    </r>
    <r>
      <rPr>
        <u/>
        <sz val="18"/>
        <color theme="1"/>
        <rFont val="Times New Roman"/>
        <family val="2"/>
        <charset val="204"/>
      </rPr>
      <t xml:space="preserve">МКУ "ХЭУ": </t>
    </r>
    <r>
      <rPr>
        <sz val="18"/>
        <color theme="1"/>
        <rFont val="Times New Roman"/>
        <family val="2"/>
        <charset val="204"/>
      </rPr>
      <t xml:space="preserve">В рамках подпрограммы "Повышение энергоэффективности в отраслях экономики" запланирована замена оконных блоков по адресу ул. Энгельса, 8.
</t>
    </r>
    <r>
      <rPr>
        <u/>
        <sz val="18"/>
        <color theme="1"/>
        <rFont val="Times New Roman"/>
        <family val="2"/>
        <charset val="204"/>
      </rPr>
      <t>КУИ:</t>
    </r>
    <r>
      <rPr>
        <sz val="18"/>
        <color theme="1"/>
        <rFont val="Times New Roman"/>
        <family val="2"/>
        <charset val="204"/>
      </rPr>
      <t xml:space="preserve"> В рамках подпрограммы "Повышение энергоэффективности в отраслях экономики" запланированы работы по  установке (замене) индивидуальных приборов учета  в муниципальных нежилых помещениях в количестве 6 шт.
</t>
    </r>
    <r>
      <rPr>
        <u/>
        <sz val="18"/>
        <color theme="1"/>
        <rFont val="Times New Roman"/>
        <family val="2"/>
        <charset val="204"/>
      </rPr>
      <t>УБУиО:</t>
    </r>
    <r>
      <rPr>
        <sz val="18"/>
        <color theme="1"/>
        <rFont val="Times New Roman"/>
        <family val="2"/>
        <charset val="204"/>
      </rPr>
      <t xml:space="preserve"> В рамках подпрограммы "Обеспечение равных прав потребителей на получение энергетических ресурсов" запланированы расходы на оплату труда для осуществления переданного государственного полномочия.                 
</t>
    </r>
    <r>
      <rPr>
        <u/>
        <sz val="20"/>
        <color theme="1"/>
        <rFont val="Times New Roman"/>
        <family val="1"/>
        <charset val="204"/>
      </rPr>
      <t/>
    </r>
  </si>
  <si>
    <r>
      <rPr>
        <sz val="18"/>
        <rFont val="Times New Roman"/>
        <family val="2"/>
        <charset val="204"/>
      </rPr>
      <t>ДГХ: В 2017 году запланирован ремонт дорог общей площадью 126,49 тыс.кв.м.</t>
    </r>
    <r>
      <rPr>
        <sz val="18"/>
        <color theme="8" tint="-0.249977111117893"/>
        <rFont val="Times New Roman"/>
        <family val="2"/>
        <charset val="204"/>
      </rPr>
      <t xml:space="preserve">                          </t>
    </r>
  </si>
  <si>
    <t>1. В Департамент экономического развития ХМАО-Югры направлена заявка о предоставлении субсидии из бюджета ХМАО - Югры  на реализацию  программы развития малого и среднего предпринимательства. 
2. Заключено соглашение от 30.12.2016 № 161  о предоставлении субсидии из бюджета ХМАО - Югры на софинансирование расходных обязательств по предоставлению государственных услуг в многофункциональных центрах  предоставления государственных и муниципальных услуг между Департаментом экономического развития ХМАО-Югры и муниципальным образованием.</t>
  </si>
  <si>
    <t xml:space="preserve">На 01.02.2017 участниками мероприятия числится 53 молодые семьи. В 2017 году социальную выплату на приобретение (строительство) жилья планируется предоставить 8 молодым семьям.                                                                                                       </t>
  </si>
  <si>
    <t xml:space="preserve">На 01.02.2017 участниками мероприятия числится 469 человек. В 2017 году субсидию за счет средств федерального бюджета на приобретение (строительство) жилья планируется  предоставить 20 льготополучателям.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</si>
  <si>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01.01.2017 участником мероприятия числится один военнослужащий, уволенный в запас. В 2017 году за счет средств федерального бюджета планируется улучшить жилищные условия данного участника. </t>
  </si>
  <si>
    <t>Информация о реализации государственных программ Ханты-Мансийского автономного округа - Югры
на территории городского округа город Сургут на 01.02.2017 года</t>
  </si>
  <si>
    <r>
      <rPr>
        <u/>
        <sz val="18"/>
        <color theme="1"/>
        <rFont val="Times New Roman"/>
        <family val="2"/>
        <charset val="204"/>
      </rPr>
      <t xml:space="preserve">АГ: </t>
    </r>
    <r>
      <rPr>
        <sz val="18"/>
        <color theme="1"/>
        <rFont val="Times New Roman"/>
        <family val="2"/>
        <charset val="204"/>
      </rPr>
      <t xml:space="preserve">Реализация мероприятия «Материально-техническое обеспечение деятельности по осуществлению отдельных государственных полномочий в области архивного дела» осуществляется в плановом режиме. Бюджетные ассигнования будут использованы в полном объеме до конца 2017 года. 
</t>
    </r>
    <r>
      <rPr>
        <u/>
        <sz val="18"/>
        <rFont val="Times New Roman"/>
        <family val="2"/>
        <charset val="204"/>
      </rPr>
      <t>УБУиО (ДК):</t>
    </r>
    <r>
      <rPr>
        <sz val="18"/>
        <rFont val="Times New Roman"/>
        <family val="2"/>
        <charset val="204"/>
      </rPr>
      <t xml:space="preserve">  Реализация мероприятий  осуществляется в плановом режиме. Бюджетные ассигнования будут использованы в полном объеме до конца 2017 года. 
</t>
    </r>
    <r>
      <rPr>
        <u/>
        <sz val="20"/>
        <rFont val="Times New Roman"/>
        <family val="1"/>
        <charset val="204"/>
      </rPr>
      <t/>
    </r>
  </si>
  <si>
    <r>
      <rPr>
        <u/>
        <sz val="18"/>
        <rFont val="Times New Roman"/>
        <family val="1"/>
        <charset val="204"/>
      </rPr>
      <t>АГ:</t>
    </r>
    <r>
      <rPr>
        <sz val="18"/>
        <rFont val="Times New Roman"/>
        <family val="2"/>
        <charset val="204"/>
      </rPr>
      <t xml:space="preserve"> По состоянию на 01.02.2017 произведена выплата заработной платы за первую половину января месяца 2017 года,  оплата услуг по содержанию имущества, поставке основных средств и материальных запасов производится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года, в рамках переданных полномочий в сфере трудовых отношений государственного управления охраной труда.
</t>
    </r>
    <r>
      <rPr>
        <u/>
        <sz val="18"/>
        <rFont val="Times New Roman"/>
        <family val="1"/>
        <charset val="204"/>
      </rPr>
      <t xml:space="preserve">ДФ </t>
    </r>
    <r>
      <rPr>
        <sz val="18"/>
        <rFont val="Times New Roman"/>
        <family val="1"/>
        <charset val="204"/>
      </rPr>
      <t>Иные межбюджетные трансферты на реализацию  мероприятий по содействию трудоустройству граждан зарезервированы в бюджетной росписи департамента финансов до определения исполнителей.</t>
    </r>
  </si>
  <si>
    <r>
      <t>Государственная программа "Развитие культуры и туризма в Ханты-Мансийском автономном округе - Югре на 2016-2020 годы"</t>
    </r>
    <r>
      <rPr>
        <sz val="20"/>
        <rFont val="Times New Roman"/>
        <family val="1"/>
        <charset val="204"/>
      </rPr>
      <t xml:space="preserve"> 
(1.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Югры; 
2. Субсидии на развитие сферы культуры в муниципальных образованиях автономного округа;
3. Иные межбюджетные трансферты  на реализацию мероприятий по развитию профессионального искусства; 
4. Иные межбюджетные трансферты на реализацию мероприятий по стимулированию культурного разнообразия.)</t>
    </r>
  </si>
  <si>
    <r>
      <t>Государственная программа "Развитие физической культуры и спорта в Ханты-Мансийском автономном округе — Югре на 2016 — 2020 годы"
(</t>
    </r>
    <r>
      <rPr>
        <sz val="20"/>
        <color theme="1"/>
        <rFont val="Times New Roman"/>
        <family val="1"/>
        <charset val="204"/>
      </rPr>
      <t>1</t>
    </r>
    <r>
      <rPr>
        <b/>
        <sz val="20"/>
        <color theme="1"/>
        <rFont val="Times New Roman"/>
        <family val="2"/>
        <charset val="204"/>
      </rPr>
      <t xml:space="preserve">. </t>
    </r>
    <r>
      <rPr>
        <sz val="20"/>
        <color theme="1"/>
        <rFont val="Times New Roman"/>
        <family val="1"/>
        <charset val="204"/>
      </rPr>
  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соревнованиях;
2. Субсидии на развитие материально-технической базы муниципальных учреждений спорта.)</t>
    </r>
  </si>
  <si>
    <r>
      <t xml:space="preserve">Государственная программа "Развитие транспортной системы Ханты-Мансийского автономного округа — Югры на 2016-2020 годы 
</t>
    </r>
    <r>
      <rPr>
        <sz val="20"/>
        <color theme="1"/>
        <rFont val="Times New Roman"/>
        <family val="1"/>
        <charset val="204"/>
      </rPr>
      <t>(1. Субсидии на строительство (реконструкцию), капитальный ремонт и ремонт автомобильных дорог общего пользования местного значения.)</t>
    </r>
  </si>
  <si>
    <r>
      <t xml:space="preserve">Государственная программа "Развитие здравоохранения  на 2016-2020 годы" 
</t>
    </r>
    <r>
      <rPr>
        <sz val="20"/>
        <color theme="1"/>
        <rFont val="Times New Roman"/>
        <family val="1"/>
        <charset val="204"/>
      </rPr>
      <t>(1. Субвенции на организацию осуществления мероприятий по проведению дезинсекции и дератизации.)</t>
    </r>
  </si>
  <si>
    <r>
      <t>Государственная программа «Развитие образования в Ханты-Мансийском автономном округе – Югре на 2016-2020 годы»
(</t>
    </r>
    <r>
      <rPr>
        <sz val="20"/>
        <color theme="1"/>
        <rFont val="Times New Roman"/>
        <family val="1"/>
        <charset val="204"/>
      </rPr>
      <t>1.</t>
    </r>
    <r>
      <rPr>
        <b/>
        <sz val="20"/>
        <color theme="1"/>
        <rFont val="Times New Roman"/>
        <family val="2"/>
        <charset val="204"/>
      </rPr>
      <t xml:space="preserve"> </t>
    </r>
    <r>
      <rPr>
        <sz val="20"/>
        <color theme="1"/>
        <rFont val="Times New Roman"/>
        <family val="1"/>
        <charset val="204"/>
      </rPr>
  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образования;
2.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программам;
3.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образования;
4. Субсидии на дополнительное финансовое обеспечение мероприятий по организации питания обучающихся;
5.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Югры.)</t>
    </r>
  </si>
  <si>
    <r>
      <t>Государственная программа «Социальная поддержка жителей Ханты-Мансийского автономного округа – Югры на 2016-2020 годы» 
(</t>
    </r>
    <r>
      <rPr>
        <sz val="20"/>
        <color theme="1"/>
        <rFont val="Times New Roman"/>
        <family val="2"/>
        <charset val="204"/>
      </rPr>
      <t>1. 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родителям; 
2. Субвенции на осуществление полномочий по образованию и организации деятельности комиссий по делам несовершеннолетних и защите их прав; 
3.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помещений;
4. Субвенции на осуществление деятельности по опеке и попечительству;
5. Субвенции на организацию и обеспечение отдыха и оздоровление детей, в том числе в этнической среде;
6. Субвенции на обеспечение дополнительных гарантий прав на жилое помещение детей-сирот и детей, оставшихся без попечения родителей, лицам из числа детей-сирот и детей, оставшихся без попечения родителей, усыновителям, приемным родителям; 
7.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лагерях).</t>
    </r>
  </si>
  <si>
    <t xml:space="preserve">Государственная программа «Доступная среда в Ханты-Мансийском автономном округе – Югре на 2016-2020 годы» </t>
  </si>
  <si>
    <r>
      <t>Государственная программа «Содействие занятости населения в Ханты-Мансийском автономном округе – Югре на 2016-2020 годы» 
(</t>
    </r>
    <r>
      <rPr>
        <sz val="20"/>
        <color theme="1"/>
        <rFont val="Times New Roman"/>
        <family val="1"/>
        <charset val="204"/>
      </rPr>
      <t>1.</t>
    </r>
    <r>
      <rPr>
        <b/>
        <sz val="20"/>
        <color theme="1"/>
        <rFont val="Times New Roman"/>
        <family val="2"/>
        <charset val="204"/>
      </rPr>
      <t xml:space="preserve"> </t>
    </r>
    <r>
      <rPr>
        <sz val="20"/>
        <color theme="1"/>
        <rFont val="Times New Roman"/>
        <family val="1"/>
        <charset val="204"/>
      </rPr>
      <t>Субвенции на осуществление отдельных государственных полномочий в сфере трудовых отношений и государственного управления охраной труда; 
2. Иные межбюджетные трансферты на реализацию  мероприятий по содействию трудоустройству граждан.)</t>
    </r>
  </si>
  <si>
    <r>
      <t>Государственная программа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2016-2020 годах»</t>
    </r>
    <r>
      <rPr>
        <sz val="20"/>
        <color theme="1"/>
        <rFont val="Times New Roman"/>
        <family val="1"/>
        <charset val="204"/>
      </rPr>
      <t xml:space="preserve"> 
(1. Субвенции на повышение эффективности использования и развитие ресурсного потенциала рыбохозяйственного комплекса;
 2. субвенции по поддержку животноводства, переработку и реализацию продукции животноводства;
 3.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животных.)
 </t>
    </r>
  </si>
  <si>
    <t>Государственная программа «Развитие лесного хозяйства и лесопромышленного комплекса Ханты-Мансийского автономного округа – Югры на 2016-2020 годы»</t>
  </si>
  <si>
    <t xml:space="preserve">Государственная программа «Социально-экономическое развитие коренных малочисленных народов Севера Ханты-Мансийского автономного округа – Югры на 2016-2020 годы» </t>
  </si>
  <si>
    <r>
      <t xml:space="preserve">Государственная программа «Развитие жилищно-коммунального комплекса и повышение энергетической эффективности в Ханты-Мансийском автономном округе – Югре на 2016-2020 годы» 
</t>
    </r>
    <r>
      <rPr>
        <sz val="20"/>
        <color theme="1"/>
        <rFont val="Times New Roman"/>
        <family val="1"/>
        <charset val="204"/>
      </rPr>
      <t>(1.Субвенции на возмещение недополученных доходов организациям, осуществляющим реализацию  сжиженного газа  населению по социально-ориентированным розничным ценам; 
2. Субсидии на реконструкцию, расширение, модернизацию, строительство и капитальный ремонт объектов коммунального комплекса;
3.Субсидии на поддержку мероприятий муниципальных программ,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эффективности.)</t>
    </r>
  </si>
  <si>
    <r>
      <t xml:space="preserve">Государственная программа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— Югре в 2016 — 2020 годах»
</t>
    </r>
    <r>
      <rPr>
        <sz val="20"/>
        <rFont val="Times New Roman"/>
        <family val="1"/>
        <charset val="204"/>
      </rPr>
      <t>(1.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правонарушениях";
2.Субсидии на создание условий для деятельности народных дружин;
3. 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движения;
4. Субсидии на обеспечение функционирования и развития систем видеонаблюдения в сфере общественного порядка.)</t>
    </r>
  </si>
  <si>
    <t xml:space="preserve">Государственная программа «Защита населения и территорий от чрезвычайных ситуаций, обеспечение пожарной безопасности в Ханты-Мансийском автономном округе – Югре на 2016-2020 годы» </t>
  </si>
  <si>
    <r>
      <t xml:space="preserve">Государственная программа «Обеспечение экологической безопасности Ханты-Мансийского автономного округа – Югры на 2016-2020 годы"
</t>
    </r>
    <r>
      <rPr>
        <sz val="20"/>
        <color theme="1"/>
        <rFont val="Times New Roman"/>
        <family val="1"/>
        <charset val="204"/>
      </rPr>
      <t>(Субвенции на 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отходами)</t>
    </r>
  </si>
  <si>
    <r>
      <t>Государственная программа «Социально-экономическое развитие, инвестиции и инновации Ханты-Мансийского автономного округа – Югры на 2016-2020 годы» 
(</t>
    </r>
    <r>
      <rPr>
        <sz val="20"/>
        <color theme="1"/>
        <rFont val="Times New Roman"/>
        <family val="1"/>
        <charset val="204"/>
      </rPr>
      <t>1. Субсидии на организацию предоставления государственных услуг в многофункциональных центрах предоставления государственных и муниципальных услуг).</t>
    </r>
  </si>
  <si>
    <t xml:space="preserve">Государственная программа «Информационное общество Ханты-Мансийского автономного округа – Югры на 2016-2020 годы» </t>
  </si>
  <si>
    <t xml:space="preserve">Государственная программа «Управление государственными финансами в Ханты-Мансийском автономном округе – Югре на 2016-2020 годы» </t>
  </si>
  <si>
    <t>Государственная программа «Развитие гражданского общества Ханты-Мансийского автономного округа – Югры на 2016-2020 годы»</t>
  </si>
  <si>
    <t xml:space="preserve">Государственная программа «Управление государственным имуществом Ханты-Мансийского автономного округа – Югры на 2016-2020 годы» </t>
  </si>
  <si>
    <t xml:space="preserve">Государственная программа «Развитие и использование минерально-сырьевой базы Ханты-Мансийского автономного округа – Югры на 2016-2020 годы»  </t>
  </si>
  <si>
    <t xml:space="preserve">Государственная программа «Оказание содействия добровольному переселению в Ханты-Мансийский автономный округ – Югру соотечественников, проживающих за рубежом, на 2016–2020 годы» </t>
  </si>
  <si>
    <r>
      <t xml:space="preserve">Государственная программа «Развитие государственной гражданской службы, муниципальной службы и резерва управленческих кадров в Ханты-Мансийском автономном округе – Югре в 2016-2020 годах» 
</t>
    </r>
    <r>
      <rPr>
        <sz val="20"/>
        <color theme="1"/>
        <rFont val="Times New Roman"/>
        <family val="1"/>
        <charset val="204"/>
      </rPr>
      <t>(1.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состояния.)</t>
    </r>
  </si>
  <si>
    <r>
      <rPr>
        <u/>
        <sz val="18"/>
        <rFont val="Times New Roman"/>
        <family val="2"/>
        <charset val="204"/>
      </rPr>
      <t>АГ:</t>
    </r>
    <r>
      <rPr>
        <sz val="18"/>
        <rFont val="Times New Roman"/>
        <family val="2"/>
        <charset val="204"/>
      </rPr>
      <t xml:space="preserve"> Подготовлен проект соглашения о софинансировании и реализации мероприятий государственной программы между Департаментом внутренней политики ХМАО-Югры и Администрацией города. 
     По состоянию на 01.02.2017 произведена выплата заработной платы за первую половину января месяца 2017 года, оплата услуг по содержанию имущества и поставке материальных запасов производится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года, в рамках переданных государственных полномочий на осуществление полномочий по созданию и обеспечению деятельности административных комиссий.</t>
    </r>
    <r>
      <rPr>
        <sz val="18"/>
        <color rgb="FFFF0000"/>
        <rFont val="Times New Roman"/>
        <family val="2"/>
        <charset val="204"/>
      </rPr>
      <t xml:space="preserve">
</t>
    </r>
    <r>
      <rPr>
        <u/>
        <sz val="18"/>
        <color theme="1"/>
        <rFont val="Times New Roman"/>
        <family val="2"/>
        <charset val="204"/>
      </rPr>
      <t>ДГХ</t>
    </r>
    <r>
      <rPr>
        <sz val="18"/>
        <color theme="1"/>
        <rFont val="Times New Roman"/>
        <family val="2"/>
        <charset val="204"/>
      </rPr>
      <t>: Реализация мероприятия в рамках программы по содержанию объектов социальной сферы (ЗАГС) осуществляется в соответствии с условиями заключённых договоров (оплата кредиторской задолженности 2016 года за коммунальные услуги, оплата расходов на содержание 1 объекта социальной сферы).</t>
    </r>
    <r>
      <rPr>
        <sz val="18"/>
        <color rgb="FFFF0000"/>
        <rFont val="Times New Roman"/>
        <family val="2"/>
        <charset val="204"/>
      </rPr>
      <t xml:space="preserve">
</t>
    </r>
    <r>
      <rPr>
        <sz val="18"/>
        <rFont val="Times New Roman"/>
        <family val="2"/>
        <charset val="204"/>
      </rPr>
      <t xml:space="preserve">  </t>
    </r>
  </si>
  <si>
    <r>
      <t xml:space="preserve">Государственная программа "Обеспечение доступным и комфортным жильем жителей Ханты-Мансийского автономного округа - Югры в 2016-2020 годах"
</t>
    </r>
    <r>
      <rPr>
        <sz val="20"/>
        <color theme="1"/>
        <rFont val="Times New Roman"/>
        <family val="1"/>
        <charset val="204"/>
      </rPr>
      <t>(1. Субсидии на проектирование и строительство объектов инженерной инфраструктуры на территориях, предназначенных для жилищного строительства;
2. Субсидии на реализацию полномочий в области строительства, градостроительной деятельности и жилищных отношений;
3. 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годов";
4.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законодательством;
5. Субсидии на мероприятия подпрограммы "Обеспечение жильем молодых семей" федеральной целевой программы "Жилище" на 2015–2020 годы;
6. Обеспечение жильем граждан, уволенных с военной службы (службы), и приравненных к ним лиц;
7.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Федерации")</t>
    </r>
  </si>
  <si>
    <r>
      <rPr>
        <u/>
        <sz val="18"/>
        <rFont val="Times New Roman"/>
        <family val="2"/>
        <charset val="204"/>
      </rPr>
      <t>УБУиО</t>
    </r>
    <r>
      <rPr>
        <sz val="18"/>
        <rFont val="Times New Roman"/>
        <family val="2"/>
        <charset val="204"/>
      </rPr>
      <t xml:space="preserve">: по состоянию на 01.02.2017 произведена выплата заработной платы за первую половину января месяца 2017 года, оплата услуг по содержанию имущества, поставке основных средств и материальных запасов производится по факту оказания услуг, поставки товара в соответствии с условиями заключенных договоров, муниципальных контрактов, 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попечительству.
Запланированы расходы на осуществление:
1. Ежемесячных выплат на содержание, вознаграждения приемным родителям - оплата производится планомерно в течение всего финансового года.
2.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носит заявительный характер, выплаты производятся по мере поступления заявлений.                                                                                                                                       </t>
    </r>
    <r>
      <rPr>
        <u/>
        <sz val="18"/>
        <rFont val="Times New Roman"/>
        <family val="2"/>
        <charset val="204"/>
      </rPr>
      <t>ДГХ:</t>
    </r>
    <r>
      <rPr>
        <sz val="18"/>
        <rFont val="Times New Roman"/>
        <family val="2"/>
        <charset val="204"/>
      </rPr>
      <t xml:space="preserve"> На 2017 год запланирован ремонт 7 квартир.
</t>
    </r>
    <r>
      <rPr>
        <u/>
        <sz val="18"/>
        <rFont val="Times New Roman"/>
        <family val="2"/>
        <charset val="204"/>
      </rPr>
      <t xml:space="preserve">ДАиГ: </t>
    </r>
    <r>
      <rPr>
        <sz val="18"/>
        <rFont val="Times New Roman"/>
        <family val="2"/>
        <charset val="204"/>
      </rPr>
      <t xml:space="preserve">размещение заявки на проведение аукционов по приобретению квартир для участников программы запланировано на февраль 2017 года  (23 квартиры по 43.4 кв.м. с учетом дополнительного финансирования за счет средств местного бюджета) </t>
    </r>
    <r>
      <rPr>
        <sz val="18"/>
        <color rgb="FFFF0000"/>
        <rFont val="Times New Roman"/>
        <family val="2"/>
        <charset val="204"/>
      </rPr>
      <t xml:space="preserve">
</t>
    </r>
    <r>
      <rPr>
        <u/>
        <sz val="18"/>
        <rFont val="Times New Roman"/>
        <family val="2"/>
        <charset val="204"/>
      </rPr>
      <t>ДО:</t>
    </r>
    <r>
      <rPr>
        <sz val="18"/>
        <rFont val="Times New Roman"/>
        <family val="2"/>
        <charset val="204"/>
      </rPr>
      <t>Реализация программы осуществляется в плановом режиме, освоение средств планируется до конца 2017 года:
Численность детей, получающих муниципальную услугу «Организация отдыха детей и молодежи» в оздоровительных лагерях с дневным пребыванием детей - 10 450 чел.
Численность детей, посещающих лагерь с дневным пребыванием детей на базе некоммерческих организаций, юридических лиц, не являющихся муниципальными учреждениями, - 525 чел.
Количество приобретенных для детей в возрасте от 6 до 17 лет путёвок в организации, обеспечивающие отдых и оздоровление детей - 2 086 шт.</t>
    </r>
    <r>
      <rPr>
        <sz val="18"/>
        <color rgb="FFFF0000"/>
        <rFont val="Times New Roman"/>
        <family val="2"/>
        <charset val="204"/>
      </rPr>
      <t xml:space="preserve">
</t>
    </r>
    <r>
      <rPr>
        <sz val="18"/>
        <rFont val="Times New Roman"/>
        <family val="2"/>
        <charset val="204"/>
      </rPr>
      <t xml:space="preserve"> УБУиО (</t>
    </r>
    <r>
      <rPr>
        <u/>
        <sz val="18"/>
        <rFont val="Times New Roman"/>
        <family val="2"/>
        <charset val="204"/>
      </rPr>
      <t>ДК):</t>
    </r>
    <r>
      <rPr>
        <sz val="18"/>
        <rFont val="Times New Roman"/>
        <family val="2"/>
        <charset val="204"/>
      </rPr>
      <t>Реализация программы  осуществляется в плановом режиме.  Бюджетные ассигнования будут использованы в полном объеме до конца 2017 года.</t>
    </r>
  </si>
  <si>
    <r>
      <rPr>
        <u/>
        <sz val="18"/>
        <rFont val="Times New Roman"/>
        <family val="2"/>
        <charset val="204"/>
      </rPr>
      <t>ДО:</t>
    </r>
    <r>
      <rPr>
        <sz val="18"/>
        <rFont val="Times New Roman"/>
        <family val="2"/>
        <charset val="204"/>
      </rPr>
      <t xml:space="preserve"> Реализация программы осуществляется в плановом режиме, освоение средств планируется до конца 2017 года:
Уровень средней заработной платы педагогических работников муниципальных образовательных организаций дополнительного образования детей в 2017 году не ниже уровня, достигнутого в 2016 году (60 606 руб.). </t>
    </r>
    <r>
      <rPr>
        <u/>
        <sz val="18"/>
        <rFont val="Times New Roman"/>
        <family val="2"/>
        <charset val="204"/>
      </rPr>
      <t xml:space="preserve">
УБУиО(ДК): </t>
    </r>
    <r>
      <rPr>
        <sz val="18"/>
        <rFont val="Times New Roman"/>
        <family val="2"/>
        <charset val="204"/>
      </rPr>
      <t xml:space="preserve"> Реализация программы осуществляется в плановом режиме, освоение средств планируется до конца 2017 года.
</t>
    </r>
    <r>
      <rPr>
        <u/>
        <sz val="20"/>
        <color theme="1"/>
        <rFont val="Times New Roman"/>
        <family val="1"/>
        <charset val="204"/>
      </rPr>
      <t/>
    </r>
  </si>
  <si>
    <t>УППЭК: в рамках реализации государственной программы планируется заключение муниципального контракта на оказание услуг по санитарно-противоэпидемическим мероприятиям (акарицидная, ларвицидная обработки, барьерная дератизация) в городе Сургут. Денежные средства будут освоены в течение года.</t>
  </si>
  <si>
    <r>
      <rPr>
        <u/>
        <sz val="18"/>
        <color theme="1"/>
        <rFont val="Times New Roman"/>
        <family val="2"/>
        <charset val="204"/>
      </rPr>
      <t xml:space="preserve">ДГХ: </t>
    </r>
    <r>
      <rPr>
        <sz val="18"/>
        <color theme="1"/>
        <rFont val="Times New Roman"/>
        <family val="2"/>
        <charset val="204"/>
      </rPr>
      <t xml:space="preserve">Реализация мероприятия по организации питания обучающихся (оплата коммунальных услуг школьных столовых) осуществляется в соответствии с условиями заключённого контракта. 
</t>
    </r>
    <r>
      <rPr>
        <u/>
        <sz val="18"/>
        <color theme="1"/>
        <rFont val="Times New Roman"/>
        <family val="2"/>
        <charset val="204"/>
      </rPr>
      <t>Департамент образования</t>
    </r>
    <r>
      <rPr>
        <sz val="18"/>
        <color theme="1"/>
        <rFont val="Times New Roman"/>
        <family val="2"/>
        <charset val="204"/>
      </rPr>
      <t xml:space="preserve">:
Реализация программы осуществляется в плановом режиме, освоение средств планируется до конца 2017 года:
Численность воспитанников, получающих муниципальную услугу «Реализация основных общеобразовательных программ дошкольного образования» - 24 836 чел.
Численность воспитанников частных организаций, осуществляющих образовательную деятельность по реализации образовательных программ дошкольного образования - 970 чел.
Численность учащихся, получающих муниципальные услуги «Реализация основных общеобразовательных программ начального общего образования», «Реализация основных общеобразовательных программ основного общего образования», «Реализация основных общеобразовательных программ среднего общего образования» - 46 504 чел.
Численность учащихся частных общеобразовательных организаций - 405 чел.
Численность учащихся, получающих муниципальную услугу «Реализация дополнительных общеразвивающих программ» - 8 176 чел.
</t>
    </r>
    <r>
      <rPr>
        <u/>
        <sz val="18"/>
        <rFont val="Times New Roman"/>
        <family val="2"/>
        <charset val="204"/>
      </rPr>
      <t>ДАиГ:</t>
    </r>
    <r>
      <rPr>
        <sz val="18"/>
        <rFont val="Times New Roman"/>
        <family val="2"/>
        <charset val="204"/>
      </rPr>
      <t xml:space="preserve"> 
В рамках программы предусмотрены средства на: 
 - выполнение проектно-изыскательских работ по объектам "Средняя общеобразовательная школа в микрорайоне 32 г.Сургута",  "Средняя общеобразовательная школа в микрорайоне 33 г.Сургута". В феврале планируется заключение контракта на выполнение проверки сметной стоимости проектно-изыскательских работ с единственным исполнителем . Стоимость работ-75,0 тыс.руб.;
 - выкуп объекта дошкольного образования ("Развитие застроенной территории части квартала 23А г.Сургута"). Средства местного бюджета предусмотрены как доля софинансирования к средствам окружного бюджета в целях  Выкуп объекта производится после подачи заявки частным застройщиком по мере готовности объекта.
</t>
    </r>
  </si>
  <si>
    <r>
      <rPr>
        <u/>
        <sz val="18"/>
        <rFont val="Times New Roman"/>
        <family val="2"/>
        <charset val="204"/>
      </rPr>
      <t>ДО:</t>
    </r>
    <r>
      <rPr>
        <sz val="18"/>
        <rFont val="Times New Roman"/>
        <family val="2"/>
        <charset val="204"/>
      </rPr>
      <t xml:space="preserve"> Реализация программы осуществляется в плановом режиме, освоение средств планируется до конца 2017 года.</t>
    </r>
    <r>
      <rPr>
        <u/>
        <sz val="18"/>
        <rFont val="Times New Roman"/>
        <family val="2"/>
        <charset val="204"/>
      </rPr>
      <t xml:space="preserve">
ДАиГ</t>
    </r>
    <r>
      <rPr>
        <sz val="18"/>
        <rFont val="Times New Roman"/>
        <family val="2"/>
        <charset val="204"/>
      </rPr>
      <t xml:space="preserve">
В соответствии с заключенным муниципальным контрактом на строительство объекта "Спортивный комплекс с плавательным бассейном 50 м в г. Сургуте"  от 14.06.2016 г. срок выполнения работ- 09.12.2016 года.  В настоящее время готовность объекта - 60%. Ориентировочный срок сдачи объекта - апрель 2017 года в связи с отставанием от графика производства работ по причине нарушения Подрядной организацией обязательств по контракту  в части  срока поставки технологического монтируемого оборудования и материалов, необходимых для строительства объекта.  
 Для исполнения обязательств по контракту необходимо 258 552,3 тыс.руб. В бюджете на 2017 год предусмотрены средства в размере  195 888,6 тыс.руб. (в т.ч. средства окружного бюджета - 183 432,7 тыс.руб, средства местного бюджета 12455,9 тыс.руб.)  В адрес ДФКиС ХМАО-Югры 12.01.2017 направлено письмо о рассмотрении возможности выделения дополнительных средств из бюджета округа в размере 62 192 тыс. руб. для завершения строительства объекта.
Планируемые к приемке в январе работы не приняты в связи с отсутствием  исполнительной документации.                         
</t>
    </r>
    <r>
      <rPr>
        <u/>
        <sz val="18"/>
        <rFont val="Times New Roman"/>
        <family val="2"/>
        <charset val="204"/>
      </rPr>
      <t xml:space="preserve">УБУиО (ДК): </t>
    </r>
    <r>
      <rPr>
        <sz val="18"/>
        <rFont val="Times New Roman"/>
        <family val="2"/>
        <charset val="204"/>
      </rPr>
      <t>Реализация программы  осуществляется в плановом режиме.  Бюджетные ассигнования будут использованы в полном объеме до конца 2017 года.</t>
    </r>
  </si>
  <si>
    <r>
      <rPr>
        <u/>
        <sz val="18"/>
        <rFont val="Times New Roman"/>
        <family val="2"/>
        <charset val="204"/>
      </rPr>
      <t>АГ:</t>
    </r>
    <r>
      <rPr>
        <sz val="18"/>
        <rFont val="Times New Roman"/>
        <family val="2"/>
        <charset val="204"/>
      </rPr>
      <t xml:space="preserve">
Планируется реализация мероприятий в рамках предоставления субсидий на содержание маточного поголовья животных (личные подсобные хозяйства), на вылов и реализацию пищевой рыбы (в том числе искусственно выращенной), пищевой рыбной продукции.                                                                                                                                                                                                                                                                                22,6 тыс.руб.-  зарезервированные средства в рамках мероприятия "Предоставление субсидий на содержание маточного поголовья животных (личные подсобные хозяйства)", до момента обращения за субсидией по животноводству.                                                         
</t>
    </r>
    <r>
      <rPr>
        <u/>
        <sz val="18"/>
        <rFont val="Times New Roman"/>
        <family val="2"/>
        <charset val="204"/>
      </rPr>
      <t>ДГХ:</t>
    </r>
    <r>
      <rPr>
        <sz val="18"/>
        <rFont val="Times New Roman"/>
        <family val="2"/>
        <charset val="204"/>
      </rPr>
      <t xml:space="preserve"> 
В 2017 году планируется утилизировать 1 800 безнадзорных животных.
</t>
    </r>
    <r>
      <rPr>
        <u/>
        <sz val="18"/>
        <rFont val="Times New Roman"/>
        <family val="2"/>
        <charset val="204"/>
      </rPr>
      <t xml:space="preserve">УБУиО: </t>
    </r>
    <r>
      <rPr>
        <sz val="18"/>
        <rFont val="Times New Roman"/>
        <family val="2"/>
        <charset val="204"/>
      </rPr>
      <t>Запланированы расходы на оплату труда для осуществления переданного государственного полномочия.</t>
    </r>
  </si>
  <si>
    <t xml:space="preserve">Для формирования фонда социального использования  приобретены жилые помещения в многоквартирном жилом доме, общей площадью 15 046,40 кв.м. и 7 460,80 кв.м. согласно заключенных контрактов с ООО "УК"Центр Менеджмент" №1/2016 на сумму 392 654, 44 тыс.руб., и контракт №2/2016 на сумму 791 876, 99 тыс.руб., сроком действия до 30.03.2017. По условиям контрактов, в 2016 году произведен авансовый платеж в размере 78% стоимости контрактов а также дополнительно оплачены средства местного бюджета в сумме 41839,46 тыс.руб.  Средства будут оплачены до окончания срока действия контрактов.                            </t>
  </si>
  <si>
    <r>
      <rPr>
        <u/>
        <sz val="18"/>
        <rFont val="Times New Roman"/>
        <family val="2"/>
        <charset val="204"/>
      </rPr>
      <t>УБУиО:</t>
    </r>
    <r>
      <rPr>
        <sz val="18"/>
        <rFont val="Times New Roman"/>
        <family val="2"/>
        <charset val="204"/>
      </rPr>
      <t xml:space="preserve"> По состоянию на 01.02.2017 произведена выплата заработной платы за первую половину января месяца 2017 года, оплата услуг по содержанию имущества и поставке материальных запасов производится по факту оказания услуг, поставки товара в соответствии с условиями заключаемых договоров, муниципальных контрактов планомерно в течение отчетного года, в рамках переданных государственных полномочий по государственной регистрации актов гражданского состояния.</t>
    </r>
  </si>
  <si>
    <t>В 2017 году из средств окружного бюджета предусмотрены расходы на приобретение конвертов и бумаги в  целях реализации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законодательством". Закупки, запланированные на 2017 год  на приобретение бумаги и конвертов, планируется провести  в соответствии с план-графиком в 3 квартале 2017 года.</t>
  </si>
  <si>
    <r>
      <t>Государственная программа «Создание условий для эффективного и ответственного управления муниципальными финансами, повышение устойчивости местных бюджетов Ханты-Мансийского автономного округа – Югры на 2016-2020 годы»</t>
    </r>
    <r>
      <rPr>
        <sz val="20"/>
        <color theme="1"/>
        <rFont val="Times New Roman"/>
        <family val="1"/>
        <charset val="204"/>
      </rPr>
      <t xml:space="preserve"> 
(1. 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</si>
</sst>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р.&quot;#,##0_);\(&quot;р.&quot;#,##0\)"/>
    <numFmt numFmtId="167" formatCode="0.0%"/>
  </numFmts>
  <fonts count="5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24"/>
      <color theme="1"/>
      <name val="Times New Roman"/>
      <family val="2"/>
      <charset val="204"/>
    </font>
    <font>
      <sz val="20"/>
      <color theme="1"/>
      <name val="Times New Roman"/>
      <family val="2"/>
      <charset val="204"/>
    </font>
    <font>
      <i/>
      <sz val="20"/>
      <color theme="1"/>
      <name val="Times New Roman"/>
      <family val="2"/>
      <charset val="204"/>
    </font>
    <font>
      <b/>
      <sz val="20"/>
      <color theme="1"/>
      <name val="Times New Roman"/>
      <family val="2"/>
      <charset val="204"/>
    </font>
    <font>
      <b/>
      <i/>
      <sz val="20"/>
      <color theme="1"/>
      <name val="Times New Roman"/>
      <family val="2"/>
      <charset val="204"/>
    </font>
    <font>
      <sz val="20"/>
      <color theme="9" tint="0.79998168889431442"/>
      <name val="Times New Roman"/>
      <family val="2"/>
      <charset val="204"/>
    </font>
    <font>
      <b/>
      <sz val="20"/>
      <color theme="0"/>
      <name val="Times New Roman"/>
      <family val="2"/>
      <charset val="204"/>
    </font>
    <font>
      <b/>
      <sz val="20"/>
      <color theme="9" tint="0.79998168889431442"/>
      <name val="Times New Roman"/>
      <family val="2"/>
      <charset val="204"/>
    </font>
    <font>
      <b/>
      <sz val="20"/>
      <name val="Times New Roman"/>
      <family val="2"/>
      <charset val="204"/>
    </font>
    <font>
      <sz val="20"/>
      <name val="Times New Roman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8"/>
      <color theme="1"/>
      <name val="Times New Roman"/>
      <family val="2"/>
      <charset val="204"/>
    </font>
    <font>
      <b/>
      <i/>
      <sz val="18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8"/>
      <color rgb="FF00B050"/>
      <name val="Times New Roman"/>
      <family val="2"/>
      <charset val="204"/>
    </font>
    <font>
      <u/>
      <sz val="20"/>
      <color theme="1"/>
      <name val="Times New Roman"/>
      <family val="1"/>
      <charset val="204"/>
    </font>
    <font>
      <b/>
      <sz val="18"/>
      <name val="Times New Roman"/>
      <family val="2"/>
      <charset val="204"/>
    </font>
    <font>
      <sz val="18"/>
      <name val="Times New Roman"/>
      <family val="2"/>
      <charset val="204"/>
    </font>
    <font>
      <i/>
      <sz val="18"/>
      <name val="Times New Roman"/>
      <family val="2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u/>
      <sz val="18"/>
      <color theme="1"/>
      <name val="Times New Roman"/>
      <family val="2"/>
      <charset val="204"/>
    </font>
    <font>
      <i/>
      <sz val="20"/>
      <name val="Times New Roman"/>
      <family val="2"/>
      <charset val="204"/>
    </font>
    <font>
      <b/>
      <i/>
      <sz val="20"/>
      <name val="Times New Roman"/>
      <family val="2"/>
      <charset val="204"/>
    </font>
    <font>
      <i/>
      <sz val="20"/>
      <color rgb="FF00B050"/>
      <name val="Times New Roman"/>
      <family val="2"/>
      <charset val="204"/>
    </font>
    <font>
      <sz val="20"/>
      <color theme="0"/>
      <name val="Times New Roman"/>
      <family val="1"/>
      <charset val="204"/>
    </font>
    <font>
      <sz val="20"/>
      <color theme="0"/>
      <name val="Times New Roman"/>
      <family val="2"/>
      <charset val="204"/>
    </font>
    <font>
      <b/>
      <sz val="20"/>
      <color rgb="FFFF0000"/>
      <name val="Times New Roman"/>
      <family val="2"/>
      <charset val="204"/>
    </font>
    <font>
      <sz val="20"/>
      <color rgb="FFFF0000"/>
      <name val="Times New Roman"/>
      <family val="2"/>
      <charset val="204"/>
    </font>
    <font>
      <b/>
      <sz val="18"/>
      <color theme="1"/>
      <name val="Times New Roman"/>
      <family val="2"/>
      <charset val="204"/>
    </font>
    <font>
      <u/>
      <sz val="18"/>
      <name val="Times New Roman"/>
      <family val="2"/>
      <charset val="204"/>
    </font>
    <font>
      <sz val="18"/>
      <color rgb="FFFF0000"/>
      <name val="Times New Roman"/>
      <family val="2"/>
      <charset val="204"/>
    </font>
    <font>
      <sz val="18"/>
      <color theme="8" tint="-0.249977111117893"/>
      <name val="Times New Roman"/>
      <family val="2"/>
      <charset val="204"/>
    </font>
    <font>
      <u/>
      <sz val="18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3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1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9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left" vertical="top" wrapText="1"/>
    </xf>
    <xf numFmtId="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wrapText="1"/>
    </xf>
    <xf numFmtId="4" fontId="14" fillId="0" borderId="0" xfId="0" applyNumberFormat="1" applyFont="1" applyFill="1" applyAlignment="1">
      <alignment wrapText="1"/>
    </xf>
    <xf numFmtId="2" fontId="14" fillId="0" borderId="0" xfId="0" applyNumberFormat="1" applyFont="1" applyFill="1" applyAlignment="1">
      <alignment wrapText="1"/>
    </xf>
    <xf numFmtId="9" fontId="14" fillId="0" borderId="0" xfId="0" applyNumberFormat="1" applyFont="1" applyFill="1" applyAlignment="1">
      <alignment wrapText="1"/>
    </xf>
    <xf numFmtId="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quotePrefix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horizontal="right" wrapText="1"/>
      <protection locked="0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4" fontId="12" fillId="0" borderId="1" xfId="0" applyNumberFormat="1" applyFont="1" applyFill="1" applyBorder="1" applyAlignment="1" applyProtection="1">
      <alignment horizontal="center" vertical="top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Border="1" applyAlignment="1">
      <alignment horizontal="justify" wrapText="1"/>
    </xf>
    <xf numFmtId="4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justify" vertical="center" wrapText="1"/>
      <protection locked="0"/>
    </xf>
    <xf numFmtId="0" fontId="22" fillId="2" borderId="1" xfId="0" applyFont="1" applyFill="1" applyBorder="1" applyAlignment="1" applyProtection="1">
      <alignment horizontal="justify" vertical="center" wrapText="1"/>
      <protection locked="0"/>
    </xf>
    <xf numFmtId="0" fontId="37" fillId="0" borderId="1" xfId="0" applyFont="1" applyFill="1" applyBorder="1" applyAlignment="1" applyProtection="1">
      <alignment horizontal="justify" vertical="center" wrapText="1"/>
      <protection locked="0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3" borderId="0" xfId="0" applyFont="1" applyFill="1" applyAlignment="1">
      <alignment horizontal="left" vertical="center" wrapText="1"/>
    </xf>
    <xf numFmtId="0" fontId="31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wrapText="1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67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left" vertical="center" wrapText="1"/>
    </xf>
    <xf numFmtId="4" fontId="2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justify" vertical="top" wrapText="1"/>
      <protection locked="0"/>
    </xf>
    <xf numFmtId="9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Alignment="1">
      <alignment horizontal="left" vertical="center" wrapText="1"/>
    </xf>
    <xf numFmtId="4" fontId="26" fillId="2" borderId="0" xfId="0" applyNumberFormat="1" applyFont="1" applyFill="1" applyAlignment="1">
      <alignment horizontal="left" vertical="center" wrapText="1"/>
    </xf>
    <xf numFmtId="4" fontId="16" fillId="2" borderId="0" xfId="0" applyNumberFormat="1" applyFont="1" applyFill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 applyProtection="1">
      <alignment horizontal="justify" vertical="center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justify" vertical="center" wrapText="1"/>
      <protection locked="0"/>
    </xf>
    <xf numFmtId="4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Fill="1" applyAlignment="1">
      <alignment horizontal="left" vertical="top" wrapText="1"/>
    </xf>
    <xf numFmtId="4" fontId="16" fillId="0" borderId="0" xfId="0" applyNumberFormat="1" applyFont="1" applyFill="1" applyAlignment="1">
      <alignment horizontal="left" wrapText="1"/>
    </xf>
    <xf numFmtId="0" fontId="14" fillId="2" borderId="1" xfId="0" applyFont="1" applyFill="1" applyBorder="1" applyAlignment="1" applyProtection="1">
      <alignment horizontal="justify" vertical="center" wrapText="1"/>
      <protection locked="0"/>
    </xf>
    <xf numFmtId="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wrapText="1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justify" vertical="center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9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4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 wrapText="1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21" fillId="0" borderId="4" xfId="0" applyFont="1" applyFill="1" applyBorder="1" applyAlignment="1" applyProtection="1">
      <alignment horizontal="justify" vertical="top" wrapText="1"/>
      <protection locked="0"/>
    </xf>
    <xf numFmtId="9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9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 applyProtection="1">
      <alignment horizontal="left" vertical="top" wrapText="1"/>
      <protection locked="0"/>
    </xf>
    <xf numFmtId="0" fontId="32" fillId="0" borderId="2" xfId="0" applyFont="1" applyFill="1" applyBorder="1" applyAlignment="1" applyProtection="1">
      <alignment horizontal="left" vertical="top" wrapText="1"/>
      <protection locked="0"/>
    </xf>
    <xf numFmtId="0" fontId="3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32" fillId="0" borderId="1" xfId="0" applyFont="1" applyFill="1" applyBorder="1" applyAlignment="1" applyProtection="1">
      <alignment horizontal="justify" vertical="top" wrapText="1"/>
      <protection locked="0"/>
    </xf>
    <xf numFmtId="0" fontId="32" fillId="0" borderId="1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justify" vertical="top" wrapText="1"/>
      <protection locked="0"/>
    </xf>
    <xf numFmtId="0" fontId="21" fillId="0" borderId="4" xfId="0" applyFont="1" applyFill="1" applyBorder="1" applyAlignment="1" applyProtection="1">
      <alignment horizontal="justify" vertical="center" wrapText="1"/>
      <protection locked="0"/>
    </xf>
    <xf numFmtId="0" fontId="21" fillId="0" borderId="3" xfId="0" applyFont="1" applyFill="1" applyBorder="1" applyAlignment="1" applyProtection="1">
      <alignment horizontal="justify" vertical="center" wrapText="1"/>
      <protection locked="0"/>
    </xf>
    <xf numFmtId="4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justify" vertical="center" wrapText="1"/>
      <protection locked="0"/>
    </xf>
    <xf numFmtId="0" fontId="16" fillId="0" borderId="3" xfId="0" applyFont="1" applyFill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0" fontId="13" fillId="0" borderId="0" xfId="0" quotePrefix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64" fontId="1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44" fillId="0" borderId="4" xfId="0" applyNumberFormat="1" applyFont="1" applyFill="1" applyBorder="1" applyAlignment="1" applyProtection="1">
      <alignment horizontal="center" vertical="top" wrapText="1"/>
      <protection locked="0"/>
    </xf>
    <xf numFmtId="4" fontId="44" fillId="0" borderId="2" xfId="0" applyNumberFormat="1" applyFont="1" applyFill="1" applyBorder="1" applyAlignment="1" applyProtection="1">
      <alignment horizontal="center" vertical="top" wrapText="1"/>
      <protection locked="0"/>
    </xf>
    <xf numFmtId="4" fontId="44" fillId="0" borderId="3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50" fillId="0" borderId="1" xfId="0" applyFont="1" applyFill="1" applyBorder="1" applyAlignment="1" applyProtection="1">
      <alignment horizontal="justify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32" fillId="2" borderId="1" xfId="0" applyFont="1" applyFill="1" applyBorder="1" applyAlignment="1" applyProtection="1">
      <alignment horizontal="justify" vertical="top" wrapText="1"/>
      <protection locked="0"/>
    </xf>
    <xf numFmtId="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justify" vertical="top" wrapText="1"/>
      <protection locked="0"/>
    </xf>
    <xf numFmtId="0" fontId="32" fillId="2" borderId="2" xfId="0" applyFont="1" applyFill="1" applyBorder="1" applyAlignment="1" applyProtection="1">
      <alignment horizontal="justify" vertical="top" wrapText="1"/>
      <protection locked="0"/>
    </xf>
    <xf numFmtId="0" fontId="32" fillId="2" borderId="3" xfId="0" applyFont="1" applyFill="1" applyBorder="1" applyAlignment="1" applyProtection="1">
      <alignment horizontal="justify" vertical="top" wrapText="1"/>
      <protection locked="0"/>
    </xf>
    <xf numFmtId="0" fontId="46" fillId="0" borderId="1" xfId="0" applyFont="1" applyFill="1" applyBorder="1" applyAlignment="1" applyProtection="1">
      <alignment horizontal="justify" vertical="top" wrapText="1"/>
      <protection locked="0"/>
    </xf>
    <xf numFmtId="0" fontId="32" fillId="0" borderId="4" xfId="0" applyFont="1" applyFill="1" applyBorder="1" applyAlignment="1" applyProtection="1">
      <alignment horizontal="justify" vertical="top" wrapText="1"/>
      <protection locked="0"/>
    </xf>
    <xf numFmtId="0" fontId="32" fillId="0" borderId="2" xfId="0" applyFont="1" applyFill="1" applyBorder="1" applyAlignment="1" applyProtection="1">
      <alignment horizontal="justify" vertical="top" wrapText="1"/>
      <protection locked="0"/>
    </xf>
    <xf numFmtId="0" fontId="46" fillId="0" borderId="2" xfId="0" applyFont="1" applyFill="1" applyBorder="1" applyAlignment="1" applyProtection="1">
      <alignment horizontal="justify" vertical="top" wrapText="1"/>
      <protection locked="0"/>
    </xf>
    <xf numFmtId="0" fontId="46" fillId="0" borderId="3" xfId="0" applyFont="1" applyFill="1" applyBorder="1" applyAlignment="1" applyProtection="1">
      <alignment horizontal="justify" vertical="top" wrapText="1"/>
      <protection locked="0"/>
    </xf>
  </cellXfs>
  <cellStyles count="51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7 2" xfId="39"/>
    <cellStyle name="Обычный 17 2 2" xfId="47"/>
    <cellStyle name="Обычный 17 3" xfId="43"/>
    <cellStyle name="Обычный 2" xfId="9"/>
    <cellStyle name="Обычный 2 2" xfId="10"/>
    <cellStyle name="Обычный 2 2 2" xfId="11"/>
    <cellStyle name="Обычный 2 2 2 2" xfId="40"/>
    <cellStyle name="Обычный 2 2 2 2 2" xfId="48"/>
    <cellStyle name="Обычный 2 2 2 3" xfId="44"/>
    <cellStyle name="Обычный 2 2 3" xfId="12"/>
    <cellStyle name="Обычный 2 3" xfId="13"/>
    <cellStyle name="Обычный 2 3 2" xfId="41"/>
    <cellStyle name="Обычный 2 3 2 2" xfId="49"/>
    <cellStyle name="Обычный 2 3 3" xfId="45"/>
    <cellStyle name="Обычный 3" xfId="14"/>
    <cellStyle name="Обычный 3 2" xfId="15"/>
    <cellStyle name="Обычный 3 3" xfId="16"/>
    <cellStyle name="Обычный 3 4" xfId="17"/>
    <cellStyle name="Обычный 4" xfId="18"/>
    <cellStyle name="Обычный 5" xfId="19"/>
    <cellStyle name="Обычный 6" xfId="20"/>
    <cellStyle name="Обычный 7" xfId="21"/>
    <cellStyle name="Обычный 8" xfId="22"/>
    <cellStyle name="Обычный 8 2" xfId="42"/>
    <cellStyle name="Обычный 8 2 2" xfId="50"/>
    <cellStyle name="Обычный 8 3" xfId="46"/>
    <cellStyle name="Обычный 9" xfId="23"/>
    <cellStyle name="Процентный 2" xfId="24"/>
    <cellStyle name="Стиль 1" xfId="25"/>
    <cellStyle name="Финансовый 10" xfId="26"/>
    <cellStyle name="Финансовый 11" xfId="27"/>
    <cellStyle name="Финансовый 12" xfId="28"/>
    <cellStyle name="Финансовый 2" xfId="29"/>
    <cellStyle name="Финансовый 2 2" xfId="30"/>
    <cellStyle name="Финансовый 3" xfId="31"/>
    <cellStyle name="Финансовый 3 2" xfId="32"/>
    <cellStyle name="Финансовый 4" xfId="33"/>
    <cellStyle name="Финансовый 5" xfId="34"/>
    <cellStyle name="Финансовый 6" xfId="35"/>
    <cellStyle name="Финансовый 7" xfId="36"/>
    <cellStyle name="Финансовый 8" xfId="37"/>
    <cellStyle name="Финансовый 9" xfId="38"/>
  </cellStyles>
  <dxfs count="0"/>
  <tableStyles count="0" defaultTableStyle="TableStyleMedium9" defaultPivotStyle="PivotStyleLight16"/>
  <colors>
    <mruColors>
      <color rgb="FF99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outlinePr showOutlineSymbols="0"/>
    <pageSetUpPr fitToPage="1"/>
  </sheetPr>
  <dimension ref="A1:N401"/>
  <sheetViews>
    <sheetView showZeros="0" tabSelected="1" showOutlineSymbols="0" view="pageBreakPreview" topLeftCell="A3" zoomScale="50" zoomScaleNormal="50" zoomScaleSheetLayoutView="50" workbookViewId="0">
      <pane xSplit="2" ySplit="5" topLeftCell="C50" activePane="bottomRight" state="frozen"/>
      <selection activeCell="A3" sqref="A3"/>
      <selection pane="topRight" activeCell="C3" sqref="C3"/>
      <selection pane="bottomLeft" activeCell="A8" sqref="A8"/>
      <selection pane="bottomRight" activeCell="J11" sqref="J11"/>
    </sheetView>
  </sheetViews>
  <sheetFormatPr defaultRowHeight="26.25" outlineLevelRow="1" outlineLevelCol="2" x14ac:dyDescent="0.4"/>
  <cols>
    <col min="1" max="1" width="16" style="34" customWidth="1"/>
    <col min="2" max="2" width="116.625" style="57" customWidth="1"/>
    <col min="3" max="3" width="36.75" style="35" customWidth="1"/>
    <col min="4" max="4" width="25.125" style="35" customWidth="1"/>
    <col min="5" max="5" width="26.125" style="36" customWidth="1" outlineLevel="2"/>
    <col min="6" max="6" width="23.875" style="37" customWidth="1" outlineLevel="2"/>
    <col min="7" max="7" width="24.25" style="35" customWidth="1" outlineLevel="2"/>
    <col min="8" max="8" width="26.125" style="37" customWidth="1" outlineLevel="2"/>
    <col min="9" max="9" width="26.625" style="37" customWidth="1" outlineLevel="2"/>
    <col min="10" max="10" width="30.625" style="37" customWidth="1" outlineLevel="2"/>
    <col min="11" max="11" width="137.625" style="57" customWidth="1"/>
    <col min="12" max="13" width="21.5" style="106" customWidth="1"/>
    <col min="14" max="14" width="22.75" style="6" customWidth="1"/>
    <col min="15" max="67" width="9" style="6" customWidth="1"/>
    <col min="68" max="16384" width="9" style="6"/>
  </cols>
  <sheetData>
    <row r="1" spans="1:14" ht="30.75" x14ac:dyDescent="0.45">
      <c r="A1" s="1"/>
      <c r="B1" s="72"/>
      <c r="C1" s="3"/>
      <c r="D1" s="3"/>
      <c r="E1" s="4"/>
      <c r="F1" s="5"/>
      <c r="G1" s="3"/>
      <c r="H1" s="5"/>
      <c r="I1" s="5"/>
      <c r="J1" s="5"/>
      <c r="K1" s="56"/>
    </row>
    <row r="2" spans="1:14" ht="30.75" x14ac:dyDescent="0.45">
      <c r="A2" s="1"/>
      <c r="B2" s="72"/>
      <c r="C2" s="3"/>
      <c r="D2" s="3"/>
      <c r="E2" s="4"/>
      <c r="F2" s="5"/>
      <c r="G2" s="3"/>
      <c r="H2" s="5"/>
      <c r="I2" s="5"/>
      <c r="J2" s="5"/>
      <c r="K2" s="56"/>
    </row>
    <row r="3" spans="1:14" ht="73.5" customHeight="1" x14ac:dyDescent="0.4">
      <c r="A3" s="200" t="s">
        <v>83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4" s="2" customFormat="1" ht="41.25" customHeight="1" x14ac:dyDescent="0.4">
      <c r="A4" s="7"/>
      <c r="B4" s="73"/>
      <c r="C4" s="8"/>
      <c r="D4" s="8"/>
      <c r="E4" s="8"/>
      <c r="F4" s="8"/>
      <c r="G4" s="8">
        <f>272492.79-G9</f>
        <v>0</v>
      </c>
      <c r="H4" s="9"/>
      <c r="I4" s="45"/>
      <c r="J4" s="9"/>
      <c r="K4" s="65" t="s">
        <v>33</v>
      </c>
      <c r="L4" s="107"/>
      <c r="M4" s="107"/>
    </row>
    <row r="5" spans="1:14" s="46" customFormat="1" ht="72.75" customHeight="1" x14ac:dyDescent="0.25">
      <c r="A5" s="202" t="s">
        <v>3</v>
      </c>
      <c r="B5" s="205" t="s">
        <v>8</v>
      </c>
      <c r="C5" s="203" t="s">
        <v>67</v>
      </c>
      <c r="D5" s="203"/>
      <c r="E5" s="210" t="s">
        <v>70</v>
      </c>
      <c r="F5" s="210"/>
      <c r="G5" s="210"/>
      <c r="H5" s="210"/>
      <c r="I5" s="206" t="s">
        <v>71</v>
      </c>
      <c r="J5" s="206" t="s">
        <v>39</v>
      </c>
      <c r="K5" s="207" t="s">
        <v>60</v>
      </c>
      <c r="L5" s="106"/>
      <c r="M5" s="106"/>
    </row>
    <row r="6" spans="1:14" s="46" customFormat="1" ht="69.75" customHeight="1" x14ac:dyDescent="0.25">
      <c r="A6" s="202"/>
      <c r="B6" s="205"/>
      <c r="C6" s="204" t="s">
        <v>68</v>
      </c>
      <c r="D6" s="203" t="s">
        <v>69</v>
      </c>
      <c r="E6" s="201" t="s">
        <v>7</v>
      </c>
      <c r="F6" s="201"/>
      <c r="G6" s="201" t="s">
        <v>6</v>
      </c>
      <c r="H6" s="201"/>
      <c r="I6" s="206"/>
      <c r="J6" s="206"/>
      <c r="K6" s="208"/>
      <c r="L6" s="106"/>
      <c r="M6" s="106"/>
    </row>
    <row r="7" spans="1:14" s="46" customFormat="1" ht="69.75" x14ac:dyDescent="0.25">
      <c r="A7" s="202"/>
      <c r="B7" s="205"/>
      <c r="C7" s="204"/>
      <c r="D7" s="203"/>
      <c r="E7" s="66" t="s">
        <v>0</v>
      </c>
      <c r="F7" s="67" t="s">
        <v>12</v>
      </c>
      <c r="G7" s="68" t="s">
        <v>9</v>
      </c>
      <c r="H7" s="67" t="s">
        <v>2</v>
      </c>
      <c r="I7" s="206"/>
      <c r="J7" s="206"/>
      <c r="K7" s="209"/>
      <c r="L7" s="106"/>
      <c r="M7" s="106"/>
    </row>
    <row r="8" spans="1:14" s="14" customFormat="1" x14ac:dyDescent="0.25">
      <c r="A8" s="10">
        <v>1</v>
      </c>
      <c r="B8" s="10">
        <v>2</v>
      </c>
      <c r="C8" s="11">
        <v>3</v>
      </c>
      <c r="D8" s="11">
        <v>4</v>
      </c>
      <c r="E8" s="12">
        <v>5</v>
      </c>
      <c r="F8" s="11">
        <v>6</v>
      </c>
      <c r="G8" s="11">
        <v>7</v>
      </c>
      <c r="H8" s="13">
        <v>8</v>
      </c>
      <c r="I8" s="13">
        <v>9</v>
      </c>
      <c r="J8" s="11">
        <v>10</v>
      </c>
      <c r="K8" s="13">
        <v>11</v>
      </c>
      <c r="L8" s="49"/>
      <c r="M8" s="49"/>
    </row>
    <row r="9" spans="1:14" s="47" customFormat="1" ht="87" customHeight="1" x14ac:dyDescent="0.25">
      <c r="A9" s="202"/>
      <c r="B9" s="74" t="s">
        <v>32</v>
      </c>
      <c r="C9" s="16">
        <f>SUM(C10:C14)</f>
        <v>10626623.060000001</v>
      </c>
      <c r="D9" s="16">
        <f t="shared" ref="D9:I9" si="0">SUM(D10:D14)</f>
        <v>10626623.060000001</v>
      </c>
      <c r="E9" s="16">
        <f>SUM(E10:E14)</f>
        <v>294579.28000000003</v>
      </c>
      <c r="F9" s="16">
        <f>E9/D9*100</f>
        <v>2.77</v>
      </c>
      <c r="G9" s="16">
        <f t="shared" si="0"/>
        <v>272492.78999999998</v>
      </c>
      <c r="H9" s="16">
        <f>G9/D9*100</f>
        <v>2.56</v>
      </c>
      <c r="I9" s="16">
        <f t="shared" si="0"/>
        <v>10626623.060000001</v>
      </c>
      <c r="J9" s="16">
        <f>SUM(J10:J14)</f>
        <v>0</v>
      </c>
      <c r="K9" s="211"/>
      <c r="L9" s="108">
        <f>D9-I9</f>
        <v>0</v>
      </c>
      <c r="M9" s="108">
        <f>J15+J21+J29+J36+J37+J43+J49+J55+J61+J62+J63+J130+J137+J144+J150+J156+J162+J163+J169+J170+J176+J177+J178+J179+J180</f>
        <v>0</v>
      </c>
      <c r="N9" s="127">
        <f>D9-I9</f>
        <v>0</v>
      </c>
    </row>
    <row r="10" spans="1:14" s="46" customFormat="1" ht="39.75" customHeight="1" x14ac:dyDescent="0.25">
      <c r="A10" s="202"/>
      <c r="B10" s="71" t="s">
        <v>4</v>
      </c>
      <c r="C10" s="16">
        <f t="shared" ref="C10:J10" si="1">C16+C24+C31+C38+C44+C50+C56+C65+C132+C139+C157+C164+C171+C151+C181</f>
        <v>47936.3</v>
      </c>
      <c r="D10" s="16">
        <f t="shared" si="1"/>
        <v>47936.3</v>
      </c>
      <c r="E10" s="16">
        <f t="shared" si="1"/>
        <v>1705.6</v>
      </c>
      <c r="F10" s="16">
        <f>E10/D10*100</f>
        <v>3.56</v>
      </c>
      <c r="G10" s="16">
        <f t="shared" si="1"/>
        <v>0</v>
      </c>
      <c r="H10" s="16">
        <f>G10/D10*100</f>
        <v>0</v>
      </c>
      <c r="I10" s="16">
        <f t="shared" si="1"/>
        <v>47936.3</v>
      </c>
      <c r="J10" s="16">
        <f t="shared" si="1"/>
        <v>0</v>
      </c>
      <c r="K10" s="212"/>
      <c r="L10" s="108">
        <f t="shared" ref="L10:L74" si="2">D10-I10</f>
        <v>0</v>
      </c>
      <c r="M10" s="108">
        <f>J10-L10</f>
        <v>0</v>
      </c>
      <c r="N10" s="127">
        <f t="shared" ref="N10:N74" si="3">D10-I10</f>
        <v>0</v>
      </c>
    </row>
    <row r="11" spans="1:14" s="46" customFormat="1" ht="39.75" customHeight="1" x14ac:dyDescent="0.25">
      <c r="A11" s="202"/>
      <c r="B11" s="71" t="s">
        <v>16</v>
      </c>
      <c r="C11" s="15">
        <f>C17+C25+C32+C39+C45+C51+C57+C66+C133+C140+C158+C165+C172+C152+C182</f>
        <v>10335690.199999999</v>
      </c>
      <c r="D11" s="15">
        <f>D17+D25+D32+D39+D45+D51+D57+D66+D133+D140+D158+D165+D172+D152+D182</f>
        <v>10335690.199999999</v>
      </c>
      <c r="E11" s="15">
        <f>E17+E25+E32+E39+E45+E51+E57+E66+E133+E140+E158+E165+E172+E152+E182</f>
        <v>292586.71999999997</v>
      </c>
      <c r="F11" s="16">
        <f t="shared" ref="F11:F14" si="4">E11/D11*100</f>
        <v>2.83</v>
      </c>
      <c r="G11" s="15">
        <f>G17+G25+G32+G39+G45+G51+G57+G66+G133+G140+G158+G165+G172+G152+G182</f>
        <v>272205.83</v>
      </c>
      <c r="H11" s="16">
        <f t="shared" ref="H11:H14" si="5">G11/D11*100</f>
        <v>2.63</v>
      </c>
      <c r="I11" s="16">
        <f>I17+I25+I32+I39+I45+I51+I57+I66+I133+I140+I158+I165+I172+I152+I182</f>
        <v>10335690.199999999</v>
      </c>
      <c r="J11" s="15">
        <f>J17+J25+J32+J39+J45+J51+J57+J66+J133+J140+J158+J165+J172+J152+J182</f>
        <v>0</v>
      </c>
      <c r="K11" s="212"/>
      <c r="L11" s="108">
        <f>D11-I11</f>
        <v>0</v>
      </c>
      <c r="M11" s="108">
        <f t="shared" ref="M11:M69" si="6">J11-L11</f>
        <v>0</v>
      </c>
      <c r="N11" s="127">
        <f t="shared" si="3"/>
        <v>0</v>
      </c>
    </row>
    <row r="12" spans="1:14" s="46" customFormat="1" ht="39.75" customHeight="1" x14ac:dyDescent="0.25">
      <c r="A12" s="202"/>
      <c r="B12" s="71" t="s">
        <v>11</v>
      </c>
      <c r="C12" s="16">
        <f>C18+C26+C33+C40+C46+C52+C58+C67+C134+C141+C159+C166+C173+C153</f>
        <v>178370.56</v>
      </c>
      <c r="D12" s="16">
        <f t="shared" ref="D12:E12" si="7">D18+D26+D33+D40+D46+D52+D58+D67+D134+D141+D159+D166+D173+D153</f>
        <v>178370.56</v>
      </c>
      <c r="E12" s="16">
        <f t="shared" si="7"/>
        <v>286.95999999999998</v>
      </c>
      <c r="F12" s="16">
        <f t="shared" si="4"/>
        <v>0.16</v>
      </c>
      <c r="G12" s="16">
        <f>G18+G26+G33+G40+G46+G52+G58+G67+G134+G141+G159+G166+G173+G153</f>
        <v>286.95999999999998</v>
      </c>
      <c r="H12" s="16">
        <f t="shared" si="5"/>
        <v>0.16</v>
      </c>
      <c r="I12" s="16">
        <f>I18+I26+I33+I40+I46+I52+I58+I67+I134+I141+I159+I166+I173+I153</f>
        <v>178370.56</v>
      </c>
      <c r="J12" s="16">
        <f t="shared" ref="J12" si="8">J18+J26+J33+J40+J46+J52+J58+J67+J134+J141+J159+J166+J173+J153</f>
        <v>0</v>
      </c>
      <c r="K12" s="212"/>
      <c r="L12" s="108">
        <f t="shared" si="2"/>
        <v>0</v>
      </c>
      <c r="M12" s="108">
        <f t="shared" si="6"/>
        <v>0</v>
      </c>
      <c r="N12" s="127">
        <f t="shared" si="3"/>
        <v>0</v>
      </c>
    </row>
    <row r="13" spans="1:14" s="46" customFormat="1" ht="39.75" customHeight="1" x14ac:dyDescent="0.25">
      <c r="A13" s="202"/>
      <c r="B13" s="71" t="s">
        <v>13</v>
      </c>
      <c r="C13" s="16">
        <f t="shared" ref="C13:E14" si="9">C19+C27+C34+C41+C47+C53+C59+C68+C135+C142+C160+C167+C174</f>
        <v>16942.14</v>
      </c>
      <c r="D13" s="16">
        <f t="shared" si="9"/>
        <v>16942.14</v>
      </c>
      <c r="E13" s="16">
        <f t="shared" si="9"/>
        <v>0</v>
      </c>
      <c r="F13" s="16">
        <f t="shared" si="4"/>
        <v>0</v>
      </c>
      <c r="G13" s="16">
        <f>G19+G27+G34+G41+G47+G53+G59+G68+G135+G142+G160+G167+G174</f>
        <v>0</v>
      </c>
      <c r="H13" s="16">
        <f t="shared" si="5"/>
        <v>0</v>
      </c>
      <c r="I13" s="16">
        <f>I19+I27+I34+I41+I47+I53+I59+I68+I135+I142+I160+I167+I174</f>
        <v>16942.14</v>
      </c>
      <c r="J13" s="16">
        <f>J19+J27+J34+J41+J47+J53+J59+J68+J135+J142+J160+J167+J174</f>
        <v>0</v>
      </c>
      <c r="K13" s="212"/>
      <c r="L13" s="108">
        <f t="shared" si="2"/>
        <v>0</v>
      </c>
      <c r="M13" s="108">
        <f t="shared" si="6"/>
        <v>0</v>
      </c>
      <c r="N13" s="127">
        <f t="shared" si="3"/>
        <v>0</v>
      </c>
    </row>
    <row r="14" spans="1:14" s="46" customFormat="1" ht="39.75" customHeight="1" x14ac:dyDescent="0.25">
      <c r="A14" s="202"/>
      <c r="B14" s="71" t="s">
        <v>5</v>
      </c>
      <c r="C14" s="16">
        <f t="shared" si="9"/>
        <v>47683.86</v>
      </c>
      <c r="D14" s="16">
        <f t="shared" si="9"/>
        <v>47683.86</v>
      </c>
      <c r="E14" s="16">
        <f t="shared" si="9"/>
        <v>0</v>
      </c>
      <c r="F14" s="16">
        <f t="shared" si="4"/>
        <v>0</v>
      </c>
      <c r="G14" s="16">
        <f>G20+G28+G35+G42+G48+G54+G60+G69+G136+G143+G161+G168+G175</f>
        <v>0</v>
      </c>
      <c r="H14" s="16">
        <f t="shared" si="5"/>
        <v>0</v>
      </c>
      <c r="I14" s="16">
        <f>I20+I28+I35+I42+I48+I54+I60+I69+I136+I143+I161+I168+I175</f>
        <v>47683.86</v>
      </c>
      <c r="J14" s="16">
        <f>J20+J28+J35+J42+J48+J54+J60+J69+J136+J143+J161+J168+J175</f>
        <v>0</v>
      </c>
      <c r="K14" s="213"/>
      <c r="L14" s="108">
        <f t="shared" si="2"/>
        <v>0</v>
      </c>
      <c r="M14" s="108">
        <f t="shared" si="6"/>
        <v>0</v>
      </c>
      <c r="N14" s="127">
        <f t="shared" si="3"/>
        <v>0</v>
      </c>
    </row>
    <row r="15" spans="1:14" s="47" customFormat="1" ht="128.25" customHeight="1" x14ac:dyDescent="0.25">
      <c r="A15" s="179" t="s">
        <v>34</v>
      </c>
      <c r="B15" s="74" t="s">
        <v>89</v>
      </c>
      <c r="C15" s="16">
        <f>C16+C17+C18+C19+C20</f>
        <v>3186.7</v>
      </c>
      <c r="D15" s="16">
        <f t="shared" ref="D15:G15" si="10">D16+D17+D18+D19+D20</f>
        <v>3186.7</v>
      </c>
      <c r="E15" s="16">
        <f t="shared" si="10"/>
        <v>0</v>
      </c>
      <c r="F15" s="18">
        <f>E15/D15</f>
        <v>0</v>
      </c>
      <c r="G15" s="16">
        <f t="shared" si="10"/>
        <v>0</v>
      </c>
      <c r="H15" s="42">
        <f>G15/D15</f>
        <v>0</v>
      </c>
      <c r="I15" s="16">
        <f t="shared" ref="I15" si="11">I16+I17+I18+I19+I20</f>
        <v>3186.7</v>
      </c>
      <c r="J15" s="16">
        <f t="shared" ref="J15" si="12">J16+J17+J18+J19+J20</f>
        <v>0</v>
      </c>
      <c r="K15" s="214" t="s">
        <v>113</v>
      </c>
      <c r="L15" s="108">
        <f t="shared" si="2"/>
        <v>0</v>
      </c>
      <c r="M15" s="108">
        <f t="shared" si="6"/>
        <v>0</v>
      </c>
      <c r="N15" s="127">
        <f t="shared" si="3"/>
        <v>0</v>
      </c>
    </row>
    <row r="16" spans="1:14" s="47" customFormat="1" ht="37.5" customHeight="1" x14ac:dyDescent="0.25">
      <c r="A16" s="198"/>
      <c r="B16" s="71" t="s">
        <v>4</v>
      </c>
      <c r="C16" s="38"/>
      <c r="D16" s="38"/>
      <c r="E16" s="38"/>
      <c r="F16" s="39"/>
      <c r="G16" s="38"/>
      <c r="H16" s="39"/>
      <c r="I16" s="38"/>
      <c r="J16" s="38"/>
      <c r="K16" s="214"/>
      <c r="L16" s="108">
        <f t="shared" si="2"/>
        <v>0</v>
      </c>
      <c r="M16" s="108">
        <f t="shared" si="6"/>
        <v>0</v>
      </c>
      <c r="N16" s="127">
        <f t="shared" si="3"/>
        <v>0</v>
      </c>
    </row>
    <row r="17" spans="1:14" s="47" customFormat="1" ht="37.5" customHeight="1" x14ac:dyDescent="0.25">
      <c r="A17" s="198"/>
      <c r="B17" s="71" t="s">
        <v>16</v>
      </c>
      <c r="C17" s="38">
        <v>3186.7</v>
      </c>
      <c r="D17" s="38">
        <v>3186.7</v>
      </c>
      <c r="E17" s="95">
        <v>0</v>
      </c>
      <c r="F17" s="113">
        <f>E17/D17</f>
        <v>0</v>
      </c>
      <c r="G17" s="95">
        <v>0</v>
      </c>
      <c r="H17" s="113">
        <f>G17/D17</f>
        <v>0</v>
      </c>
      <c r="I17" s="95">
        <v>3186.7</v>
      </c>
      <c r="J17" s="95">
        <f>D17-I17</f>
        <v>0</v>
      </c>
      <c r="K17" s="214"/>
      <c r="L17" s="108">
        <f t="shared" si="2"/>
        <v>0</v>
      </c>
      <c r="M17" s="108">
        <f t="shared" si="6"/>
        <v>0</v>
      </c>
      <c r="N17" s="127">
        <f t="shared" si="3"/>
        <v>0</v>
      </c>
    </row>
    <row r="18" spans="1:14" s="47" customFormat="1" ht="37.5" customHeight="1" x14ac:dyDescent="0.25">
      <c r="A18" s="198"/>
      <c r="B18" s="71" t="s">
        <v>11</v>
      </c>
      <c r="C18" s="38"/>
      <c r="D18" s="38"/>
      <c r="E18" s="38"/>
      <c r="F18" s="39"/>
      <c r="G18" s="38"/>
      <c r="H18" s="39"/>
      <c r="I18" s="38"/>
      <c r="J18" s="38"/>
      <c r="K18" s="214"/>
      <c r="L18" s="108">
        <f t="shared" si="2"/>
        <v>0</v>
      </c>
      <c r="M18" s="108">
        <f t="shared" si="6"/>
        <v>0</v>
      </c>
      <c r="N18" s="127">
        <f t="shared" si="3"/>
        <v>0</v>
      </c>
    </row>
    <row r="19" spans="1:14" s="47" customFormat="1" ht="37.5" customHeight="1" x14ac:dyDescent="0.25">
      <c r="A19" s="198"/>
      <c r="B19" s="71" t="s">
        <v>13</v>
      </c>
      <c r="C19" s="95">
        <v>0</v>
      </c>
      <c r="D19" s="95">
        <v>0</v>
      </c>
      <c r="E19" s="95">
        <v>0</v>
      </c>
      <c r="F19" s="113"/>
      <c r="G19" s="95">
        <v>0</v>
      </c>
      <c r="H19" s="113"/>
      <c r="I19" s="95">
        <v>0</v>
      </c>
      <c r="J19" s="95">
        <f>D19-I19</f>
        <v>0</v>
      </c>
      <c r="K19" s="214"/>
      <c r="L19" s="108">
        <f t="shared" si="2"/>
        <v>0</v>
      </c>
      <c r="M19" s="108">
        <f t="shared" si="6"/>
        <v>0</v>
      </c>
      <c r="N19" s="127">
        <f t="shared" si="3"/>
        <v>0</v>
      </c>
    </row>
    <row r="20" spans="1:14" s="46" customFormat="1" ht="37.5" customHeight="1" x14ac:dyDescent="0.25">
      <c r="A20" s="180"/>
      <c r="B20" s="71" t="s">
        <v>5</v>
      </c>
      <c r="C20" s="38"/>
      <c r="D20" s="38"/>
      <c r="E20" s="38"/>
      <c r="F20" s="39"/>
      <c r="G20" s="38"/>
      <c r="H20" s="39"/>
      <c r="I20" s="38"/>
      <c r="J20" s="38"/>
      <c r="K20" s="214"/>
      <c r="L20" s="108">
        <f t="shared" si="2"/>
        <v>0</v>
      </c>
      <c r="M20" s="108">
        <f t="shared" si="6"/>
        <v>0</v>
      </c>
      <c r="N20" s="127">
        <f t="shared" si="3"/>
        <v>0</v>
      </c>
    </row>
    <row r="21" spans="1:14" ht="26.25" customHeight="1" x14ac:dyDescent="0.4">
      <c r="A21" s="179" t="s">
        <v>14</v>
      </c>
      <c r="B21" s="196" t="s">
        <v>90</v>
      </c>
      <c r="C21" s="168">
        <f>C24+C25+C26+C27</f>
        <v>8796596.8800000008</v>
      </c>
      <c r="D21" s="168">
        <f>D24+D25+D26+D27</f>
        <v>8796596.8800000008</v>
      </c>
      <c r="E21" s="168">
        <f>E24+E25+E26+E27</f>
        <v>264995.96000000002</v>
      </c>
      <c r="F21" s="168">
        <f>(E21/D21)*100</f>
        <v>3.01</v>
      </c>
      <c r="G21" s="168">
        <f>G24+G25+G26+G27</f>
        <v>259979.72</v>
      </c>
      <c r="H21" s="221">
        <f>G21/D21</f>
        <v>0.03</v>
      </c>
      <c r="I21" s="168">
        <f>SUM(I24:I28)</f>
        <v>8796596.8800000008</v>
      </c>
      <c r="J21" s="168">
        <f>SUM(J24:J28)</f>
        <v>0</v>
      </c>
      <c r="K21" s="217" t="s">
        <v>114</v>
      </c>
      <c r="L21" s="108">
        <f t="shared" si="2"/>
        <v>0</v>
      </c>
      <c r="M21" s="108">
        <f t="shared" si="6"/>
        <v>0</v>
      </c>
      <c r="N21" s="127">
        <f t="shared" si="3"/>
        <v>0</v>
      </c>
    </row>
    <row r="22" spans="1:14" ht="243.75" customHeight="1" x14ac:dyDescent="0.4">
      <c r="A22" s="198"/>
      <c r="B22" s="199"/>
      <c r="C22" s="169"/>
      <c r="D22" s="169"/>
      <c r="E22" s="169"/>
      <c r="F22" s="169"/>
      <c r="G22" s="169"/>
      <c r="H22" s="222"/>
      <c r="I22" s="169"/>
      <c r="J22" s="169"/>
      <c r="K22" s="217"/>
      <c r="L22" s="108">
        <f t="shared" si="2"/>
        <v>0</v>
      </c>
      <c r="M22" s="108">
        <f t="shared" si="6"/>
        <v>0</v>
      </c>
      <c r="N22" s="127">
        <f t="shared" si="3"/>
        <v>0</v>
      </c>
    </row>
    <row r="23" spans="1:14" ht="304.5" customHeight="1" x14ac:dyDescent="0.4">
      <c r="A23" s="26"/>
      <c r="B23" s="197"/>
      <c r="C23" s="170"/>
      <c r="D23" s="170"/>
      <c r="E23" s="170"/>
      <c r="F23" s="170"/>
      <c r="G23" s="170"/>
      <c r="H23" s="223"/>
      <c r="I23" s="170"/>
      <c r="J23" s="170"/>
      <c r="K23" s="217"/>
      <c r="L23" s="108">
        <f t="shared" si="2"/>
        <v>0</v>
      </c>
      <c r="M23" s="108">
        <f t="shared" si="6"/>
        <v>0</v>
      </c>
      <c r="N23" s="127">
        <f t="shared" si="3"/>
        <v>0</v>
      </c>
    </row>
    <row r="24" spans="1:14" ht="63" customHeight="1" x14ac:dyDescent="0.4">
      <c r="A24" s="110"/>
      <c r="B24" s="111" t="s">
        <v>4</v>
      </c>
      <c r="C24" s="16"/>
      <c r="D24" s="17"/>
      <c r="E24" s="38"/>
      <c r="F24" s="153" t="e">
        <f t="shared" ref="F24" si="13">E24/D24</f>
        <v>#DIV/0!</v>
      </c>
      <c r="G24" s="155"/>
      <c r="H24" s="153" t="e">
        <f t="shared" ref="H24" si="14">G24/D24</f>
        <v>#DIV/0!</v>
      </c>
      <c r="I24" s="38"/>
      <c r="J24" s="16"/>
      <c r="K24" s="217"/>
      <c r="L24" s="108">
        <f t="shared" si="2"/>
        <v>0</v>
      </c>
      <c r="M24" s="108">
        <f t="shared" si="6"/>
        <v>0</v>
      </c>
      <c r="N24" s="127">
        <f t="shared" si="3"/>
        <v>0</v>
      </c>
    </row>
    <row r="25" spans="1:14" ht="49.5" customHeight="1" x14ac:dyDescent="0.4">
      <c r="A25" s="110"/>
      <c r="B25" s="111" t="s">
        <v>16</v>
      </c>
      <c r="C25" s="38">
        <v>8775607.9000000004</v>
      </c>
      <c r="D25" s="38">
        <v>8775607.9000000004</v>
      </c>
      <c r="E25" s="38">
        <v>264709</v>
      </c>
      <c r="F25" s="39">
        <f>E25/D25</f>
        <v>0.03</v>
      </c>
      <c r="G25" s="38">
        <v>259692.76</v>
      </c>
      <c r="H25" s="39">
        <f>G25/D25</f>
        <v>0.03</v>
      </c>
      <c r="I25" s="38">
        <v>8775607.9000000004</v>
      </c>
      <c r="J25" s="38">
        <f>D25-I25</f>
        <v>0</v>
      </c>
      <c r="K25" s="217"/>
      <c r="L25" s="108">
        <f t="shared" si="2"/>
        <v>0</v>
      </c>
      <c r="M25" s="108">
        <f t="shared" si="6"/>
        <v>0</v>
      </c>
      <c r="N25" s="127">
        <f t="shared" si="3"/>
        <v>0</v>
      </c>
    </row>
    <row r="26" spans="1:14" ht="38.25" customHeight="1" x14ac:dyDescent="0.4">
      <c r="A26" s="61" t="s">
        <v>61</v>
      </c>
      <c r="B26" s="111" t="s">
        <v>11</v>
      </c>
      <c r="C26" s="17">
        <v>20988.98</v>
      </c>
      <c r="D26" s="17">
        <v>20988.98</v>
      </c>
      <c r="E26" s="17">
        <f>G26</f>
        <v>286.95999999999998</v>
      </c>
      <c r="F26" s="39">
        <f t="shared" ref="F26:F27" si="15">E26/D26</f>
        <v>0.01</v>
      </c>
      <c r="G26" s="17">
        <v>286.95999999999998</v>
      </c>
      <c r="H26" s="39">
        <f t="shared" ref="H26:H27" si="16">G26/D26</f>
        <v>0.01</v>
      </c>
      <c r="I26" s="17">
        <f>9641.9+320.16+11026.92</f>
        <v>20988.98</v>
      </c>
      <c r="J26" s="17">
        <f>D26-I26</f>
        <v>0</v>
      </c>
      <c r="K26" s="217"/>
      <c r="L26" s="108">
        <f t="shared" si="2"/>
        <v>0</v>
      </c>
      <c r="M26" s="108">
        <f t="shared" si="6"/>
        <v>0</v>
      </c>
      <c r="N26" s="127">
        <f t="shared" si="3"/>
        <v>0</v>
      </c>
    </row>
    <row r="27" spans="1:14" ht="49.5" customHeight="1" x14ac:dyDescent="0.4">
      <c r="A27" s="61"/>
      <c r="B27" s="111" t="s">
        <v>13</v>
      </c>
      <c r="C27" s="17"/>
      <c r="D27" s="17"/>
      <c r="E27" s="17">
        <f>G27</f>
        <v>0</v>
      </c>
      <c r="F27" s="140" t="e">
        <f t="shared" si="15"/>
        <v>#DIV/0!</v>
      </c>
      <c r="G27" s="141"/>
      <c r="H27" s="140" t="e">
        <f t="shared" si="16"/>
        <v>#DIV/0!</v>
      </c>
      <c r="I27" s="17"/>
      <c r="J27" s="95">
        <f>D27-I27</f>
        <v>0</v>
      </c>
      <c r="K27" s="217"/>
      <c r="L27" s="108">
        <f t="shared" si="2"/>
        <v>0</v>
      </c>
      <c r="M27" s="108">
        <f t="shared" si="6"/>
        <v>0</v>
      </c>
      <c r="N27" s="127">
        <f t="shared" si="3"/>
        <v>0</v>
      </c>
    </row>
    <row r="28" spans="1:14" ht="40.5" customHeight="1" x14ac:dyDescent="0.4">
      <c r="A28" s="61"/>
      <c r="B28" s="111" t="s">
        <v>5</v>
      </c>
      <c r="C28" s="17"/>
      <c r="D28" s="17"/>
      <c r="E28" s="20"/>
      <c r="F28" s="21"/>
      <c r="G28" s="20"/>
      <c r="H28" s="21"/>
      <c r="I28" s="17"/>
      <c r="J28" s="62"/>
      <c r="K28" s="217"/>
      <c r="L28" s="108">
        <f t="shared" si="2"/>
        <v>0</v>
      </c>
      <c r="M28" s="108">
        <f t="shared" si="6"/>
        <v>0</v>
      </c>
      <c r="N28" s="127">
        <f t="shared" si="3"/>
        <v>0</v>
      </c>
    </row>
    <row r="29" spans="1:14" ht="408" customHeight="1" x14ac:dyDescent="0.4">
      <c r="A29" s="179" t="s">
        <v>15</v>
      </c>
      <c r="B29" s="196" t="s">
        <v>91</v>
      </c>
      <c r="C29" s="168">
        <f>C31+C32+C33+C34+C35</f>
        <v>371328.07</v>
      </c>
      <c r="D29" s="168">
        <f t="shared" ref="D29:J29" si="17">D31+D32+D33+D34+D35</f>
        <v>371328.07</v>
      </c>
      <c r="E29" s="168">
        <f>E31+E32+E33+E34+E35</f>
        <v>23175.5</v>
      </c>
      <c r="F29" s="219">
        <f t="shared" ref="F29:F33" si="18">E29/D29</f>
        <v>0.06</v>
      </c>
      <c r="G29" s="168">
        <f>G31+G32+G33+G34+G35</f>
        <v>11292.89</v>
      </c>
      <c r="H29" s="219">
        <f t="shared" ref="H29:H32" si="19">G29/D29</f>
        <v>0.03</v>
      </c>
      <c r="I29" s="168">
        <f t="shared" si="17"/>
        <v>371328.07</v>
      </c>
      <c r="J29" s="168">
        <f t="shared" si="17"/>
        <v>0</v>
      </c>
      <c r="K29" s="184" t="s">
        <v>111</v>
      </c>
      <c r="L29" s="108">
        <f t="shared" si="2"/>
        <v>0</v>
      </c>
      <c r="M29" s="108">
        <f t="shared" si="6"/>
        <v>0</v>
      </c>
      <c r="N29" s="127">
        <f t="shared" si="3"/>
        <v>0</v>
      </c>
    </row>
    <row r="30" spans="1:14" ht="206.25" customHeight="1" x14ac:dyDescent="0.4">
      <c r="A30" s="180"/>
      <c r="B30" s="197"/>
      <c r="C30" s="170"/>
      <c r="D30" s="170"/>
      <c r="E30" s="170"/>
      <c r="F30" s="220"/>
      <c r="G30" s="170"/>
      <c r="H30" s="220"/>
      <c r="I30" s="170"/>
      <c r="J30" s="170"/>
      <c r="K30" s="184"/>
      <c r="L30" s="108">
        <f t="shared" si="2"/>
        <v>0</v>
      </c>
      <c r="M30" s="108">
        <f t="shared" si="6"/>
        <v>0</v>
      </c>
      <c r="N30" s="127">
        <f t="shared" si="3"/>
        <v>0</v>
      </c>
    </row>
    <row r="31" spans="1:14" ht="46.5" customHeight="1" x14ac:dyDescent="0.4">
      <c r="A31" s="60"/>
      <c r="B31" s="102" t="s">
        <v>4</v>
      </c>
      <c r="C31" s="17"/>
      <c r="D31" s="17"/>
      <c r="E31" s="17"/>
      <c r="F31" s="19"/>
      <c r="G31" s="17"/>
      <c r="H31" s="19"/>
      <c r="I31" s="17"/>
      <c r="J31" s="17"/>
      <c r="K31" s="184"/>
      <c r="L31" s="108">
        <f t="shared" si="2"/>
        <v>0</v>
      </c>
      <c r="M31" s="108">
        <f t="shared" si="6"/>
        <v>0</v>
      </c>
      <c r="N31" s="127">
        <f t="shared" si="3"/>
        <v>0</v>
      </c>
    </row>
    <row r="32" spans="1:14" ht="44.25" customHeight="1" x14ac:dyDescent="0.4">
      <c r="A32" s="60"/>
      <c r="B32" s="102" t="s">
        <v>63</v>
      </c>
      <c r="C32" s="17">
        <v>352070.5</v>
      </c>
      <c r="D32" s="17">
        <v>352070.5</v>
      </c>
      <c r="E32" s="17">
        <v>23175.5</v>
      </c>
      <c r="F32" s="39">
        <f t="shared" si="18"/>
        <v>7.0000000000000007E-2</v>
      </c>
      <c r="G32" s="17">
        <v>11292.89</v>
      </c>
      <c r="H32" s="39">
        <f t="shared" si="19"/>
        <v>0.03</v>
      </c>
      <c r="I32" s="38">
        <f>197588.8+110032.03+41682.2+586.9+2180.57</f>
        <v>352070.5</v>
      </c>
      <c r="J32" s="81">
        <f>D32-I32</f>
        <v>0</v>
      </c>
      <c r="K32" s="184"/>
      <c r="L32" s="108">
        <f t="shared" si="2"/>
        <v>0</v>
      </c>
      <c r="M32" s="108">
        <f t="shared" si="6"/>
        <v>0</v>
      </c>
      <c r="N32" s="127">
        <f t="shared" si="3"/>
        <v>0</v>
      </c>
    </row>
    <row r="33" spans="1:14" ht="42" customHeight="1" x14ac:dyDescent="0.4">
      <c r="A33" s="60"/>
      <c r="B33" s="102" t="s">
        <v>11</v>
      </c>
      <c r="C33" s="17">
        <f>19257.57</f>
        <v>19257.57</v>
      </c>
      <c r="D33" s="17">
        <v>19257.57</v>
      </c>
      <c r="E33" s="17">
        <f>G33</f>
        <v>0</v>
      </c>
      <c r="F33" s="39">
        <f t="shared" si="18"/>
        <v>0</v>
      </c>
      <c r="G33" s="17">
        <f>0-G34</f>
        <v>0</v>
      </c>
      <c r="H33" s="39">
        <f>G33/D33</f>
        <v>0</v>
      </c>
      <c r="I33" s="38">
        <f>16490.35+586.9+2180.32</f>
        <v>19257.57</v>
      </c>
      <c r="J33" s="38">
        <f>D33-I33</f>
        <v>0</v>
      </c>
      <c r="K33" s="184"/>
      <c r="L33" s="108">
        <f t="shared" si="2"/>
        <v>0</v>
      </c>
      <c r="M33" s="108">
        <f t="shared" si="6"/>
        <v>0</v>
      </c>
      <c r="N33" s="127">
        <f t="shared" si="3"/>
        <v>0</v>
      </c>
    </row>
    <row r="34" spans="1:14" ht="44.25" customHeight="1" x14ac:dyDescent="0.4">
      <c r="A34" s="60"/>
      <c r="B34" s="102" t="s">
        <v>13</v>
      </c>
      <c r="C34" s="17"/>
      <c r="D34" s="17"/>
      <c r="E34" s="17">
        <f>G34</f>
        <v>0</v>
      </c>
      <c r="F34" s="39"/>
      <c r="G34" s="17"/>
      <c r="H34" s="39"/>
      <c r="I34" s="17"/>
      <c r="J34" s="38">
        <f>D34-I34</f>
        <v>0</v>
      </c>
      <c r="K34" s="184"/>
      <c r="L34" s="108">
        <f t="shared" si="2"/>
        <v>0</v>
      </c>
      <c r="M34" s="108">
        <f t="shared" si="6"/>
        <v>0</v>
      </c>
      <c r="N34" s="127">
        <f t="shared" si="3"/>
        <v>0</v>
      </c>
    </row>
    <row r="35" spans="1:14" ht="33.75" customHeight="1" x14ac:dyDescent="0.4">
      <c r="A35" s="60"/>
      <c r="B35" s="102" t="s">
        <v>5</v>
      </c>
      <c r="C35" s="17"/>
      <c r="D35" s="17"/>
      <c r="E35" s="17"/>
      <c r="F35" s="19"/>
      <c r="G35" s="17"/>
      <c r="H35" s="19"/>
      <c r="I35" s="17"/>
      <c r="J35" s="62"/>
      <c r="K35" s="184"/>
      <c r="L35" s="108">
        <f t="shared" si="2"/>
        <v>0</v>
      </c>
      <c r="M35" s="108">
        <f t="shared" si="6"/>
        <v>0</v>
      </c>
      <c r="N35" s="127">
        <f t="shared" si="3"/>
        <v>0</v>
      </c>
    </row>
    <row r="36" spans="1:14" s="48" customFormat="1" ht="96" customHeight="1" x14ac:dyDescent="0.25">
      <c r="A36" s="78" t="s">
        <v>35</v>
      </c>
      <c r="B36" s="74" t="s">
        <v>92</v>
      </c>
      <c r="C36" s="16"/>
      <c r="D36" s="16"/>
      <c r="E36" s="22"/>
      <c r="F36" s="18"/>
      <c r="G36" s="16"/>
      <c r="H36" s="32"/>
      <c r="I36" s="18"/>
      <c r="J36" s="18"/>
      <c r="K36" s="151" t="s">
        <v>40</v>
      </c>
      <c r="L36" s="108">
        <f t="shared" si="2"/>
        <v>0</v>
      </c>
      <c r="M36" s="108">
        <f t="shared" si="6"/>
        <v>0</v>
      </c>
      <c r="N36" s="127">
        <f t="shared" si="3"/>
        <v>0</v>
      </c>
    </row>
    <row r="37" spans="1:14" ht="358.5" customHeight="1" x14ac:dyDescent="0.4">
      <c r="A37" s="70" t="s">
        <v>1</v>
      </c>
      <c r="B37" s="152" t="s">
        <v>86</v>
      </c>
      <c r="C37" s="16">
        <f>C38+C39+C40</f>
        <v>5647.24</v>
      </c>
      <c r="D37" s="16">
        <f t="shared" ref="D37:E37" si="20">D38+D39+D40</f>
        <v>5647.24</v>
      </c>
      <c r="E37" s="16">
        <f t="shared" si="20"/>
        <v>174.3</v>
      </c>
      <c r="F37" s="42">
        <f t="shared" ref="F37" si="21">E37/D37</f>
        <v>0.03</v>
      </c>
      <c r="G37" s="28">
        <f>G38+G39+G40</f>
        <v>0</v>
      </c>
      <c r="H37" s="42">
        <f t="shared" ref="H37" si="22">G37/D37</f>
        <v>0</v>
      </c>
      <c r="I37" s="16">
        <f>I38+I39+I40</f>
        <v>5647.24</v>
      </c>
      <c r="J37" s="28">
        <f t="shared" ref="J37" si="23">J38+J39+J40</f>
        <v>0</v>
      </c>
      <c r="K37" s="215" t="s">
        <v>84</v>
      </c>
      <c r="L37" s="108">
        <f t="shared" si="2"/>
        <v>0</v>
      </c>
      <c r="M37" s="108">
        <f t="shared" si="6"/>
        <v>0</v>
      </c>
      <c r="N37" s="127">
        <f t="shared" si="3"/>
        <v>0</v>
      </c>
    </row>
    <row r="38" spans="1:14" ht="43.5" customHeight="1" x14ac:dyDescent="0.4">
      <c r="A38" s="60"/>
      <c r="B38" s="71" t="s">
        <v>4</v>
      </c>
      <c r="C38" s="17"/>
      <c r="D38" s="17">
        <v>0</v>
      </c>
      <c r="E38" s="30"/>
      <c r="F38" s="153" t="e">
        <f t="shared" ref="F38:F40" si="24">E38/D38</f>
        <v>#DIV/0!</v>
      </c>
      <c r="G38" s="154"/>
      <c r="H38" s="153" t="e">
        <f t="shared" ref="H38:H40" si="25">G38/D38</f>
        <v>#DIV/0!</v>
      </c>
      <c r="I38" s="43"/>
      <c r="J38" s="38">
        <f>D38-I38</f>
        <v>0</v>
      </c>
      <c r="K38" s="215"/>
      <c r="L38" s="108">
        <f t="shared" si="2"/>
        <v>0</v>
      </c>
      <c r="M38" s="108">
        <f t="shared" si="6"/>
        <v>0</v>
      </c>
      <c r="N38" s="127">
        <f t="shared" si="3"/>
        <v>0</v>
      </c>
    </row>
    <row r="39" spans="1:14" ht="43.5" customHeight="1" x14ac:dyDescent="0.4">
      <c r="A39" s="60"/>
      <c r="B39" s="71" t="s">
        <v>63</v>
      </c>
      <c r="C39" s="17">
        <v>5051.3</v>
      </c>
      <c r="D39" s="17">
        <v>5051.3</v>
      </c>
      <c r="E39" s="30">
        <v>174.3</v>
      </c>
      <c r="F39" s="39">
        <f t="shared" si="24"/>
        <v>0.03</v>
      </c>
      <c r="G39" s="30">
        <v>0</v>
      </c>
      <c r="H39" s="31">
        <f t="shared" si="25"/>
        <v>0</v>
      </c>
      <c r="I39" s="17">
        <f>4877+174.3</f>
        <v>5051.3</v>
      </c>
      <c r="J39" s="38">
        <f>D39-I39</f>
        <v>0</v>
      </c>
      <c r="K39" s="215"/>
      <c r="L39" s="108">
        <f t="shared" si="2"/>
        <v>0</v>
      </c>
      <c r="M39" s="108">
        <f t="shared" si="6"/>
        <v>0</v>
      </c>
      <c r="N39" s="127">
        <f t="shared" si="3"/>
        <v>0</v>
      </c>
    </row>
    <row r="40" spans="1:14" s="101" customFormat="1" ht="43.5" customHeight="1" x14ac:dyDescent="0.4">
      <c r="A40" s="59"/>
      <c r="B40" s="99" t="s">
        <v>11</v>
      </c>
      <c r="C40" s="30">
        <v>595.94000000000005</v>
      </c>
      <c r="D40" s="30">
        <v>595.94000000000005</v>
      </c>
      <c r="E40" s="30">
        <v>0</v>
      </c>
      <c r="F40" s="100">
        <f t="shared" si="24"/>
        <v>0</v>
      </c>
      <c r="G40" s="30">
        <v>0</v>
      </c>
      <c r="H40" s="31">
        <f t="shared" si="25"/>
        <v>0</v>
      </c>
      <c r="I40" s="44">
        <f>595.94</f>
        <v>595.94000000000005</v>
      </c>
      <c r="J40" s="81">
        <f>D40-I40</f>
        <v>0</v>
      </c>
      <c r="K40" s="215"/>
      <c r="L40" s="108">
        <f t="shared" si="2"/>
        <v>0</v>
      </c>
      <c r="M40" s="108">
        <f t="shared" si="6"/>
        <v>0</v>
      </c>
      <c r="N40" s="127">
        <f t="shared" si="3"/>
        <v>0</v>
      </c>
    </row>
    <row r="41" spans="1:14" ht="43.5" customHeight="1" x14ac:dyDescent="0.4">
      <c r="A41" s="60"/>
      <c r="B41" s="71" t="s">
        <v>13</v>
      </c>
      <c r="C41" s="17"/>
      <c r="D41" s="17"/>
      <c r="E41" s="17"/>
      <c r="F41" s="23"/>
      <c r="G41" s="30"/>
      <c r="H41" s="63"/>
      <c r="I41" s="30"/>
      <c r="J41" s="17"/>
      <c r="K41" s="215"/>
      <c r="L41" s="108">
        <f t="shared" si="2"/>
        <v>0</v>
      </c>
      <c r="M41" s="108">
        <f t="shared" si="6"/>
        <v>0</v>
      </c>
      <c r="N41" s="127">
        <f t="shared" si="3"/>
        <v>0</v>
      </c>
    </row>
    <row r="42" spans="1:14" ht="43.5" customHeight="1" x14ac:dyDescent="0.4">
      <c r="A42" s="60"/>
      <c r="B42" s="71" t="s">
        <v>5</v>
      </c>
      <c r="C42" s="17"/>
      <c r="D42" s="17"/>
      <c r="E42" s="17"/>
      <c r="F42" s="19"/>
      <c r="G42" s="30"/>
      <c r="H42" s="31"/>
      <c r="I42" s="30"/>
      <c r="J42" s="17"/>
      <c r="K42" s="215"/>
      <c r="L42" s="108">
        <f t="shared" si="2"/>
        <v>0</v>
      </c>
      <c r="M42" s="108">
        <f t="shared" si="6"/>
        <v>0</v>
      </c>
      <c r="N42" s="127">
        <f t="shared" si="3"/>
        <v>0</v>
      </c>
    </row>
    <row r="43" spans="1:14" s="48" customFormat="1" ht="318.75" customHeight="1" x14ac:dyDescent="0.25">
      <c r="A43" s="78" t="s">
        <v>10</v>
      </c>
      <c r="B43" s="74" t="s">
        <v>87</v>
      </c>
      <c r="C43" s="16">
        <f>C44+C45+C46+C47</f>
        <v>202613.07</v>
      </c>
      <c r="D43" s="16">
        <f>D44+D45+D46+D47</f>
        <v>202613.07</v>
      </c>
      <c r="E43" s="16">
        <f>E44+E45+E46+E47+E48</f>
        <v>0</v>
      </c>
      <c r="F43" s="18">
        <f>E43/D43</f>
        <v>0</v>
      </c>
      <c r="G43" s="136">
        <f>SUM(G44:G48)</f>
        <v>0</v>
      </c>
      <c r="H43" s="29">
        <f>G43/D43</f>
        <v>0</v>
      </c>
      <c r="I43" s="136">
        <f>I44+I45+I46+I47</f>
        <v>202613.07</v>
      </c>
      <c r="J43" s="16">
        <f>D43-I43</f>
        <v>0</v>
      </c>
      <c r="K43" s="184" t="s">
        <v>115</v>
      </c>
      <c r="L43" s="108">
        <f t="shared" si="2"/>
        <v>0</v>
      </c>
      <c r="M43" s="108">
        <f t="shared" si="6"/>
        <v>0</v>
      </c>
      <c r="N43" s="127">
        <f t="shared" si="3"/>
        <v>0</v>
      </c>
    </row>
    <row r="44" spans="1:14" s="46" customFormat="1" ht="47.25" customHeight="1" x14ac:dyDescent="0.25">
      <c r="A44" s="64"/>
      <c r="B44" s="135" t="s">
        <v>4</v>
      </c>
      <c r="C44" s="17"/>
      <c r="D44" s="17"/>
      <c r="E44" s="30"/>
      <c r="F44" s="31"/>
      <c r="G44" s="30"/>
      <c r="H44" s="31"/>
      <c r="I44" s="17"/>
      <c r="J44" s="75">
        <f>D44-I44</f>
        <v>0</v>
      </c>
      <c r="K44" s="184"/>
      <c r="L44" s="108">
        <f t="shared" si="2"/>
        <v>0</v>
      </c>
      <c r="M44" s="108">
        <f t="shared" si="6"/>
        <v>0</v>
      </c>
      <c r="N44" s="127">
        <f t="shared" si="3"/>
        <v>0</v>
      </c>
    </row>
    <row r="45" spans="1:14" s="46" customFormat="1" ht="48.75" customHeight="1" x14ac:dyDescent="0.25">
      <c r="A45" s="64"/>
      <c r="B45" s="135" t="s">
        <v>63</v>
      </c>
      <c r="C45" s="17">
        <f>5998+54+183432.7</f>
        <v>189484.7</v>
      </c>
      <c r="D45" s="17">
        <f>5998+54+183432.7</f>
        <v>189484.7</v>
      </c>
      <c r="E45" s="30"/>
      <c r="F45" s="31">
        <f>E45/D45</f>
        <v>0</v>
      </c>
      <c r="G45" s="81"/>
      <c r="H45" s="31">
        <f>G45/D45</f>
        <v>0</v>
      </c>
      <c r="I45" s="17">
        <f>54+183432.7+5998</f>
        <v>189484.7</v>
      </c>
      <c r="J45" s="16"/>
      <c r="K45" s="184"/>
      <c r="L45" s="108">
        <f t="shared" si="2"/>
        <v>0</v>
      </c>
      <c r="M45" s="108">
        <f t="shared" si="6"/>
        <v>0</v>
      </c>
      <c r="N45" s="127">
        <f t="shared" si="3"/>
        <v>0</v>
      </c>
    </row>
    <row r="46" spans="1:14" s="46" customFormat="1" ht="48.75" customHeight="1" x14ac:dyDescent="0.25">
      <c r="A46" s="64"/>
      <c r="B46" s="135" t="s">
        <v>11</v>
      </c>
      <c r="C46" s="30">
        <f>9654.4+666.44+6</f>
        <v>10326.84</v>
      </c>
      <c r="D46" s="30">
        <f>9654.4+666.44+6</f>
        <v>10326.84</v>
      </c>
      <c r="E46" s="30"/>
      <c r="F46" s="31">
        <f>E46/D46</f>
        <v>0</v>
      </c>
      <c r="G46" s="30"/>
      <c r="H46" s="30">
        <f>G46/D46</f>
        <v>0</v>
      </c>
      <c r="I46" s="17">
        <f>6+9654.4+666.44</f>
        <v>10326.84</v>
      </c>
      <c r="J46" s="16">
        <f>D46-I46</f>
        <v>0</v>
      </c>
      <c r="K46" s="184"/>
      <c r="L46" s="108">
        <f t="shared" si="2"/>
        <v>0</v>
      </c>
      <c r="M46" s="108">
        <f t="shared" si="6"/>
        <v>0</v>
      </c>
      <c r="N46" s="127">
        <f t="shared" si="3"/>
        <v>0</v>
      </c>
    </row>
    <row r="47" spans="1:14" s="46" customFormat="1" ht="48.75" customHeight="1" x14ac:dyDescent="0.25">
      <c r="A47" s="64"/>
      <c r="B47" s="135" t="s">
        <v>13</v>
      </c>
      <c r="C47" s="17">
        <v>2801.53</v>
      </c>
      <c r="D47" s="17">
        <v>2801.53</v>
      </c>
      <c r="E47" s="30"/>
      <c r="F47" s="31">
        <f>E47/D47</f>
        <v>0</v>
      </c>
      <c r="G47" s="80"/>
      <c r="H47" s="31"/>
      <c r="I47" s="17">
        <v>2801.53</v>
      </c>
      <c r="J47" s="16">
        <f>D47-I47</f>
        <v>0</v>
      </c>
      <c r="K47" s="184"/>
      <c r="L47" s="108">
        <f t="shared" si="2"/>
        <v>0</v>
      </c>
      <c r="M47" s="108">
        <f t="shared" si="6"/>
        <v>0</v>
      </c>
      <c r="N47" s="127">
        <f t="shared" si="3"/>
        <v>0</v>
      </c>
    </row>
    <row r="48" spans="1:14" s="46" customFormat="1" ht="49.5" customHeight="1" x14ac:dyDescent="0.25">
      <c r="A48" s="64"/>
      <c r="B48" s="135" t="s">
        <v>5</v>
      </c>
      <c r="C48" s="17"/>
      <c r="D48" s="17"/>
      <c r="E48" s="30"/>
      <c r="F48" s="31"/>
      <c r="G48" s="30"/>
      <c r="H48" s="31"/>
      <c r="I48" s="17"/>
      <c r="J48" s="19"/>
      <c r="K48" s="184"/>
      <c r="L48" s="108">
        <f t="shared" si="2"/>
        <v>0</v>
      </c>
      <c r="M48" s="108">
        <f t="shared" si="6"/>
        <v>0</v>
      </c>
      <c r="N48" s="127">
        <f t="shared" si="3"/>
        <v>0</v>
      </c>
    </row>
    <row r="49" spans="1:14" s="46" customFormat="1" ht="244.5" customHeight="1" x14ac:dyDescent="0.25">
      <c r="A49" s="78" t="s">
        <v>36</v>
      </c>
      <c r="B49" s="74" t="s">
        <v>93</v>
      </c>
      <c r="C49" s="16">
        <f>C50+C51+C52+C53</f>
        <v>9053.9</v>
      </c>
      <c r="D49" s="16">
        <f t="shared" ref="D49:E49" si="26">D50+D51+D52+D53</f>
        <v>9053.9</v>
      </c>
      <c r="E49" s="16">
        <f t="shared" si="26"/>
        <v>400</v>
      </c>
      <c r="F49" s="42">
        <f t="shared" ref="F49:F51" si="27">E49/D49</f>
        <v>0.04</v>
      </c>
      <c r="G49" s="16">
        <f>G50+G51+G52+G53</f>
        <v>286</v>
      </c>
      <c r="H49" s="42">
        <f t="shared" ref="H49:H51" si="28">G49/D49</f>
        <v>0.03</v>
      </c>
      <c r="I49" s="16">
        <f>I50+I51+I52+I53</f>
        <v>9053.9</v>
      </c>
      <c r="J49" s="16">
        <f>D49-I49</f>
        <v>0</v>
      </c>
      <c r="K49" s="216" t="s">
        <v>85</v>
      </c>
      <c r="L49" s="108">
        <f t="shared" si="2"/>
        <v>0</v>
      </c>
      <c r="M49" s="108">
        <f t="shared" si="6"/>
        <v>0</v>
      </c>
      <c r="N49" s="127">
        <f t="shared" si="3"/>
        <v>0</v>
      </c>
    </row>
    <row r="50" spans="1:14" s="46" customFormat="1" ht="36.75" customHeight="1" x14ac:dyDescent="0.25">
      <c r="A50" s="60"/>
      <c r="B50" s="71" t="s">
        <v>4</v>
      </c>
      <c r="C50" s="16"/>
      <c r="D50" s="16"/>
      <c r="E50" s="16"/>
      <c r="F50" s="18"/>
      <c r="G50" s="16"/>
      <c r="H50" s="18"/>
      <c r="I50" s="16"/>
      <c r="J50" s="16">
        <f>D50-I50</f>
        <v>0</v>
      </c>
      <c r="K50" s="184"/>
      <c r="L50" s="108">
        <f t="shared" si="2"/>
        <v>0</v>
      </c>
      <c r="M50" s="108">
        <f t="shared" si="6"/>
        <v>0</v>
      </c>
      <c r="N50" s="127">
        <f t="shared" si="3"/>
        <v>0</v>
      </c>
    </row>
    <row r="51" spans="1:14" s="46" customFormat="1" ht="36.75" customHeight="1" x14ac:dyDescent="0.25">
      <c r="A51" s="60"/>
      <c r="B51" s="71" t="s">
        <v>16</v>
      </c>
      <c r="C51" s="38">
        <v>9053.9</v>
      </c>
      <c r="D51" s="38">
        <v>9053.9</v>
      </c>
      <c r="E51" s="38">
        <v>400</v>
      </c>
      <c r="F51" s="39">
        <f t="shared" si="27"/>
        <v>0.04</v>
      </c>
      <c r="G51" s="38">
        <v>286</v>
      </c>
      <c r="H51" s="39">
        <f t="shared" si="28"/>
        <v>0.03</v>
      </c>
      <c r="I51" s="38">
        <f>194.37+8148.1+218.07+905.8-412.44</f>
        <v>9053.9</v>
      </c>
      <c r="J51" s="38">
        <f>D51-I51</f>
        <v>0</v>
      </c>
      <c r="K51" s="184"/>
      <c r="L51" s="108">
        <f t="shared" si="2"/>
        <v>0</v>
      </c>
      <c r="M51" s="108">
        <f t="shared" si="6"/>
        <v>0</v>
      </c>
      <c r="N51" s="127">
        <f t="shared" si="3"/>
        <v>0</v>
      </c>
    </row>
    <row r="52" spans="1:14" s="46" customFormat="1" ht="36.75" customHeight="1" x14ac:dyDescent="0.25">
      <c r="A52" s="60"/>
      <c r="B52" s="71" t="s">
        <v>11</v>
      </c>
      <c r="C52" s="16"/>
      <c r="D52" s="16"/>
      <c r="E52" s="16"/>
      <c r="F52" s="18"/>
      <c r="G52" s="16"/>
      <c r="H52" s="18"/>
      <c r="I52" s="15"/>
      <c r="J52" s="16"/>
      <c r="K52" s="184"/>
      <c r="L52" s="108">
        <f t="shared" si="2"/>
        <v>0</v>
      </c>
      <c r="M52" s="108">
        <f t="shared" si="6"/>
        <v>0</v>
      </c>
      <c r="N52" s="127">
        <f t="shared" si="3"/>
        <v>0</v>
      </c>
    </row>
    <row r="53" spans="1:14" s="46" customFormat="1" ht="36.75" customHeight="1" x14ac:dyDescent="0.25">
      <c r="A53" s="60"/>
      <c r="B53" s="71" t="s">
        <v>13</v>
      </c>
      <c r="C53" s="16"/>
      <c r="D53" s="16"/>
      <c r="E53" s="16"/>
      <c r="F53" s="18"/>
      <c r="G53" s="16"/>
      <c r="H53" s="18"/>
      <c r="I53" s="16"/>
      <c r="J53" s="16"/>
      <c r="K53" s="184"/>
      <c r="L53" s="108">
        <f t="shared" si="2"/>
        <v>0</v>
      </c>
      <c r="M53" s="108">
        <f t="shared" si="6"/>
        <v>0</v>
      </c>
      <c r="N53" s="127">
        <f t="shared" si="3"/>
        <v>0</v>
      </c>
    </row>
    <row r="54" spans="1:14" s="46" customFormat="1" ht="36.75" customHeight="1" x14ac:dyDescent="0.25">
      <c r="A54" s="60"/>
      <c r="B54" s="71" t="s">
        <v>5</v>
      </c>
      <c r="C54" s="17"/>
      <c r="D54" s="17"/>
      <c r="E54" s="17"/>
      <c r="F54" s="19"/>
      <c r="G54" s="17"/>
      <c r="H54" s="19"/>
      <c r="I54" s="17"/>
      <c r="J54" s="16">
        <f>D54-I54</f>
        <v>0</v>
      </c>
      <c r="K54" s="184"/>
      <c r="L54" s="108">
        <f t="shared" si="2"/>
        <v>0</v>
      </c>
      <c r="M54" s="108">
        <f t="shared" si="6"/>
        <v>0</v>
      </c>
      <c r="N54" s="127">
        <f t="shared" si="3"/>
        <v>0</v>
      </c>
    </row>
    <row r="55" spans="1:14" s="49" customFormat="1" ht="373.5" customHeight="1" x14ac:dyDescent="0.25">
      <c r="A55" s="104" t="s">
        <v>17</v>
      </c>
      <c r="B55" s="137" t="s">
        <v>94</v>
      </c>
      <c r="C55" s="79">
        <f>C56+C57+C58+C59+C60</f>
        <v>3031</v>
      </c>
      <c r="D55" s="79">
        <f>D56+D57+D58+D59+D60</f>
        <v>3031</v>
      </c>
      <c r="E55" s="79">
        <f t="shared" ref="E55" si="29">E56+E57+E58+E59+E60</f>
        <v>1183.92</v>
      </c>
      <c r="F55" s="138">
        <f>E55/D55</f>
        <v>0.39</v>
      </c>
      <c r="G55" s="79">
        <f>G56+G57+G58+G59+G60</f>
        <v>0</v>
      </c>
      <c r="H55" s="138">
        <f>G55/D55</f>
        <v>0</v>
      </c>
      <c r="I55" s="79">
        <f>I56+I57+I58+I59+I60</f>
        <v>3031</v>
      </c>
      <c r="J55" s="15">
        <f>J56+J57+J58+J59+J60</f>
        <v>0</v>
      </c>
      <c r="K55" s="218" t="s">
        <v>116</v>
      </c>
      <c r="L55" s="108">
        <f t="shared" si="2"/>
        <v>0</v>
      </c>
      <c r="M55" s="108">
        <f t="shared" si="6"/>
        <v>0</v>
      </c>
      <c r="N55" s="127">
        <f t="shared" si="3"/>
        <v>0</v>
      </c>
    </row>
    <row r="56" spans="1:14" s="46" customFormat="1" ht="43.5" customHeight="1" x14ac:dyDescent="0.25">
      <c r="A56" s="78"/>
      <c r="B56" s="129" t="s">
        <v>4</v>
      </c>
      <c r="C56" s="43">
        <v>0</v>
      </c>
      <c r="D56" s="43">
        <v>0</v>
      </c>
      <c r="E56" s="43">
        <v>0</v>
      </c>
      <c r="F56" s="140" t="e">
        <f t="shared" ref="F56:F58" si="30">E56/D56</f>
        <v>#DIV/0!</v>
      </c>
      <c r="G56" s="141">
        <v>0</v>
      </c>
      <c r="H56" s="140" t="e">
        <f>G56/D56</f>
        <v>#DIV/0!</v>
      </c>
      <c r="I56" s="43">
        <v>0</v>
      </c>
      <c r="J56" s="95">
        <f>D56-I56</f>
        <v>0</v>
      </c>
      <c r="K56" s="218"/>
      <c r="L56" s="108">
        <f t="shared" si="2"/>
        <v>0</v>
      </c>
      <c r="M56" s="108">
        <f t="shared" si="6"/>
        <v>0</v>
      </c>
      <c r="N56" s="127">
        <f t="shared" si="3"/>
        <v>0</v>
      </c>
    </row>
    <row r="57" spans="1:14" s="46" customFormat="1" ht="58.5" customHeight="1" x14ac:dyDescent="0.25">
      <c r="A57" s="78"/>
      <c r="B57" s="129" t="s">
        <v>63</v>
      </c>
      <c r="C57" s="43">
        <v>3031</v>
      </c>
      <c r="D57" s="43">
        <v>3031</v>
      </c>
      <c r="E57" s="43">
        <f>997+186.92</f>
        <v>1183.92</v>
      </c>
      <c r="F57" s="113">
        <f t="shared" si="30"/>
        <v>0.39</v>
      </c>
      <c r="G57" s="43">
        <v>0</v>
      </c>
      <c r="H57" s="113">
        <f t="shared" ref="H57:H58" si="31">G57/D57</f>
        <v>0</v>
      </c>
      <c r="I57" s="43">
        <f>997+2011.4+22.6</f>
        <v>3031</v>
      </c>
      <c r="J57" s="139">
        <f>D57-I57</f>
        <v>0</v>
      </c>
      <c r="K57" s="218"/>
      <c r="L57" s="108">
        <f t="shared" si="2"/>
        <v>0</v>
      </c>
      <c r="M57" s="108">
        <f t="shared" si="6"/>
        <v>0</v>
      </c>
      <c r="N57" s="127">
        <f t="shared" si="3"/>
        <v>0</v>
      </c>
    </row>
    <row r="58" spans="1:14" s="46" customFormat="1" ht="54.75" customHeight="1" x14ac:dyDescent="0.25">
      <c r="A58" s="78"/>
      <c r="B58" s="129" t="s">
        <v>11</v>
      </c>
      <c r="C58" s="43">
        <v>0</v>
      </c>
      <c r="D58" s="43">
        <v>0</v>
      </c>
      <c r="E58" s="43">
        <f>G58</f>
        <v>0</v>
      </c>
      <c r="F58" s="140" t="e">
        <f t="shared" si="30"/>
        <v>#DIV/0!</v>
      </c>
      <c r="G58" s="141">
        <v>0</v>
      </c>
      <c r="H58" s="140" t="e">
        <f t="shared" si="31"/>
        <v>#DIV/0!</v>
      </c>
      <c r="I58" s="43">
        <v>0</v>
      </c>
      <c r="J58" s="139">
        <f>D58-I58</f>
        <v>0</v>
      </c>
      <c r="K58" s="218"/>
      <c r="L58" s="108">
        <f t="shared" si="2"/>
        <v>0</v>
      </c>
      <c r="M58" s="108">
        <f t="shared" si="6"/>
        <v>0</v>
      </c>
      <c r="N58" s="127">
        <f t="shared" si="3"/>
        <v>0</v>
      </c>
    </row>
    <row r="59" spans="1:14" s="46" customFormat="1" ht="54.75" customHeight="1" x14ac:dyDescent="0.25">
      <c r="A59" s="78"/>
      <c r="B59" s="129" t="s">
        <v>13</v>
      </c>
      <c r="C59" s="43"/>
      <c r="D59" s="43"/>
      <c r="E59" s="43"/>
      <c r="F59" s="130"/>
      <c r="G59" s="43"/>
      <c r="H59" s="130"/>
      <c r="I59" s="43"/>
      <c r="J59" s="43"/>
      <c r="K59" s="218"/>
      <c r="L59" s="108">
        <f t="shared" si="2"/>
        <v>0</v>
      </c>
      <c r="M59" s="108">
        <f t="shared" si="6"/>
        <v>0</v>
      </c>
      <c r="N59" s="127">
        <f t="shared" si="3"/>
        <v>0</v>
      </c>
    </row>
    <row r="60" spans="1:14" s="46" customFormat="1" ht="53.25" customHeight="1" x14ac:dyDescent="0.25">
      <c r="A60" s="78"/>
      <c r="B60" s="71" t="s">
        <v>5</v>
      </c>
      <c r="C60" s="17"/>
      <c r="D60" s="17"/>
      <c r="E60" s="17"/>
      <c r="F60" s="19"/>
      <c r="G60" s="17"/>
      <c r="H60" s="19"/>
      <c r="I60" s="17"/>
      <c r="J60" s="17"/>
      <c r="K60" s="218"/>
      <c r="L60" s="108">
        <f t="shared" si="2"/>
        <v>0</v>
      </c>
      <c r="M60" s="108">
        <f t="shared" si="6"/>
        <v>0</v>
      </c>
      <c r="N60" s="127">
        <f t="shared" si="3"/>
        <v>0</v>
      </c>
    </row>
    <row r="61" spans="1:14" s="46" customFormat="1" ht="101.25" customHeight="1" outlineLevel="1" x14ac:dyDescent="0.25">
      <c r="A61" s="78" t="s">
        <v>18</v>
      </c>
      <c r="B61" s="74" t="s">
        <v>95</v>
      </c>
      <c r="C61" s="24"/>
      <c r="D61" s="24"/>
      <c r="E61" s="27"/>
      <c r="F61" s="25"/>
      <c r="G61" s="24"/>
      <c r="H61" s="25"/>
      <c r="I61" s="25"/>
      <c r="J61" s="18"/>
      <c r="K61" s="151" t="s">
        <v>40</v>
      </c>
      <c r="L61" s="108">
        <f t="shared" si="2"/>
        <v>0</v>
      </c>
      <c r="M61" s="108">
        <f t="shared" si="6"/>
        <v>0</v>
      </c>
      <c r="N61" s="127">
        <f t="shared" si="3"/>
        <v>0</v>
      </c>
    </row>
    <row r="62" spans="1:14" s="50" customFormat="1" ht="81.75" customHeight="1" x14ac:dyDescent="0.25">
      <c r="A62" s="78" t="s">
        <v>19</v>
      </c>
      <c r="B62" s="74" t="s">
        <v>96</v>
      </c>
      <c r="C62" s="24"/>
      <c r="D62" s="24"/>
      <c r="E62" s="27"/>
      <c r="F62" s="25"/>
      <c r="G62" s="24"/>
      <c r="H62" s="25"/>
      <c r="I62" s="25"/>
      <c r="J62" s="18"/>
      <c r="K62" s="151" t="s">
        <v>40</v>
      </c>
      <c r="L62" s="108">
        <f t="shared" si="2"/>
        <v>0</v>
      </c>
      <c r="M62" s="108">
        <f t="shared" si="6"/>
        <v>0</v>
      </c>
      <c r="N62" s="127">
        <f t="shared" si="3"/>
        <v>0</v>
      </c>
    </row>
    <row r="63" spans="1:14" s="51" customFormat="1" ht="390.75" customHeight="1" x14ac:dyDescent="0.25">
      <c r="A63" s="179" t="s">
        <v>20</v>
      </c>
      <c r="B63" s="177" t="s">
        <v>110</v>
      </c>
      <c r="C63" s="168">
        <f>SUM(C65:C68)</f>
        <v>382250.69</v>
      </c>
      <c r="D63" s="168">
        <f>SUM(D65:D68)</f>
        <v>382250.69</v>
      </c>
      <c r="E63" s="168">
        <f>SUM(E65:E68)</f>
        <v>0</v>
      </c>
      <c r="F63" s="168">
        <f>E63/D63</f>
        <v>0</v>
      </c>
      <c r="G63" s="168">
        <f t="shared" ref="G63" si="32">SUM(G65:G69)</f>
        <v>0</v>
      </c>
      <c r="H63" s="168">
        <f>G63/D63</f>
        <v>0</v>
      </c>
      <c r="I63" s="168">
        <f>SUM(I65:I68)</f>
        <v>382250.69</v>
      </c>
      <c r="J63" s="168">
        <f>SUM(J65:J69)</f>
        <v>0</v>
      </c>
      <c r="K63" s="168"/>
      <c r="L63" s="108">
        <f t="shared" si="2"/>
        <v>0</v>
      </c>
      <c r="M63" s="108">
        <f t="shared" si="6"/>
        <v>0</v>
      </c>
      <c r="N63" s="127">
        <f t="shared" si="3"/>
        <v>0</v>
      </c>
    </row>
    <row r="64" spans="1:14" s="51" customFormat="1" ht="303" customHeight="1" x14ac:dyDescent="0.25">
      <c r="A64" s="180"/>
      <c r="B64" s="178"/>
      <c r="C64" s="170"/>
      <c r="D64" s="170"/>
      <c r="E64" s="170"/>
      <c r="F64" s="170"/>
      <c r="G64" s="170"/>
      <c r="H64" s="170"/>
      <c r="I64" s="170"/>
      <c r="J64" s="170"/>
      <c r="K64" s="169"/>
      <c r="L64" s="108"/>
      <c r="M64" s="108"/>
      <c r="N64" s="127"/>
    </row>
    <row r="65" spans="1:14" s="52" customFormat="1" ht="30.75" customHeight="1" x14ac:dyDescent="0.25">
      <c r="A65" s="60"/>
      <c r="B65" s="117" t="s">
        <v>4</v>
      </c>
      <c r="C65" s="17">
        <f t="shared" ref="C65:E69" si="33">C71+C95</f>
        <v>24437.200000000001</v>
      </c>
      <c r="D65" s="17">
        <f t="shared" si="33"/>
        <v>24437.200000000001</v>
      </c>
      <c r="E65" s="17">
        <f t="shared" si="33"/>
        <v>0</v>
      </c>
      <c r="F65" s="23">
        <f t="shared" ref="F65:F67" si="34">E65/D65</f>
        <v>0</v>
      </c>
      <c r="G65" s="17">
        <f>G71+G95</f>
        <v>0</v>
      </c>
      <c r="H65" s="23">
        <f t="shared" ref="H65:H67" si="35">G65/D65</f>
        <v>0</v>
      </c>
      <c r="I65" s="17">
        <f>I71+I95</f>
        <v>24437.200000000001</v>
      </c>
      <c r="J65" s="17">
        <f>J71+J95</f>
        <v>0</v>
      </c>
      <c r="K65" s="169"/>
      <c r="L65" s="108">
        <f t="shared" si="2"/>
        <v>0</v>
      </c>
      <c r="M65" s="108">
        <f t="shared" si="6"/>
        <v>0</v>
      </c>
      <c r="N65" s="127">
        <f t="shared" si="3"/>
        <v>0</v>
      </c>
    </row>
    <row r="66" spans="1:14" s="52" customFormat="1" ht="30.75" customHeight="1" x14ac:dyDescent="0.25">
      <c r="A66" s="60"/>
      <c r="B66" s="117" t="s">
        <v>41</v>
      </c>
      <c r="C66" s="17">
        <f t="shared" si="33"/>
        <v>307230.09999999998</v>
      </c>
      <c r="D66" s="17">
        <f t="shared" si="33"/>
        <v>307230.09999999998</v>
      </c>
      <c r="E66" s="17">
        <f t="shared" si="33"/>
        <v>0</v>
      </c>
      <c r="F66" s="23">
        <f t="shared" si="34"/>
        <v>0</v>
      </c>
      <c r="G66" s="17">
        <f>G72+G96</f>
        <v>0</v>
      </c>
      <c r="H66" s="23">
        <f t="shared" si="35"/>
        <v>0</v>
      </c>
      <c r="I66" s="17">
        <f>I72+I96</f>
        <v>307230.09999999998</v>
      </c>
      <c r="J66" s="17">
        <f>D66-I66</f>
        <v>0</v>
      </c>
      <c r="K66" s="169"/>
      <c r="L66" s="108">
        <f t="shared" si="2"/>
        <v>0</v>
      </c>
      <c r="M66" s="108">
        <f t="shared" si="6"/>
        <v>0</v>
      </c>
      <c r="N66" s="127">
        <f t="shared" si="3"/>
        <v>0</v>
      </c>
    </row>
    <row r="67" spans="1:14" s="52" customFormat="1" ht="30.75" customHeight="1" x14ac:dyDescent="0.25">
      <c r="A67" s="60"/>
      <c r="B67" s="117" t="s">
        <v>11</v>
      </c>
      <c r="C67" s="17">
        <f t="shared" si="33"/>
        <v>50583.39</v>
      </c>
      <c r="D67" s="17">
        <f t="shared" si="33"/>
        <v>50583.39</v>
      </c>
      <c r="E67" s="17">
        <f t="shared" si="33"/>
        <v>0</v>
      </c>
      <c r="F67" s="23">
        <f t="shared" si="34"/>
        <v>0</v>
      </c>
      <c r="G67" s="30">
        <f>G73+G97</f>
        <v>0</v>
      </c>
      <c r="H67" s="23">
        <f t="shared" si="35"/>
        <v>0</v>
      </c>
      <c r="I67" s="17">
        <f>I73+I97</f>
        <v>50583.39</v>
      </c>
      <c r="J67" s="17">
        <f>J73+J97</f>
        <v>0</v>
      </c>
      <c r="K67" s="169"/>
      <c r="L67" s="108">
        <f t="shared" si="2"/>
        <v>0</v>
      </c>
      <c r="M67" s="108">
        <f t="shared" si="6"/>
        <v>0</v>
      </c>
      <c r="N67" s="127">
        <f t="shared" si="3"/>
        <v>0</v>
      </c>
    </row>
    <row r="68" spans="1:14" s="52" customFormat="1" ht="30.75" customHeight="1" x14ac:dyDescent="0.25">
      <c r="A68" s="59"/>
      <c r="B68" s="118" t="s">
        <v>13</v>
      </c>
      <c r="C68" s="30">
        <f t="shared" si="33"/>
        <v>0</v>
      </c>
      <c r="D68" s="30">
        <f t="shared" si="33"/>
        <v>0</v>
      </c>
      <c r="E68" s="30">
        <f t="shared" si="33"/>
        <v>0</v>
      </c>
      <c r="F68" s="63">
        <v>0</v>
      </c>
      <c r="G68" s="30">
        <f>G77+G98</f>
        <v>0</v>
      </c>
      <c r="H68" s="63">
        <v>0</v>
      </c>
      <c r="I68" s="30">
        <f>I74+I98</f>
        <v>0</v>
      </c>
      <c r="J68" s="30">
        <f>J74+J98</f>
        <v>0</v>
      </c>
      <c r="K68" s="169"/>
      <c r="L68" s="108">
        <f t="shared" si="2"/>
        <v>0</v>
      </c>
      <c r="M68" s="108">
        <f t="shared" si="6"/>
        <v>0</v>
      </c>
      <c r="N68" s="127">
        <f t="shared" si="3"/>
        <v>0</v>
      </c>
    </row>
    <row r="69" spans="1:14" s="52" customFormat="1" ht="30.75" customHeight="1" collapsed="1" x14ac:dyDescent="0.25">
      <c r="A69" s="59"/>
      <c r="B69" s="118" t="s">
        <v>5</v>
      </c>
      <c r="C69" s="30">
        <f t="shared" si="33"/>
        <v>0</v>
      </c>
      <c r="D69" s="30">
        <f t="shared" si="33"/>
        <v>0</v>
      </c>
      <c r="E69" s="30">
        <f t="shared" si="33"/>
        <v>0</v>
      </c>
      <c r="F69" s="63"/>
      <c r="G69" s="30"/>
      <c r="H69" s="63"/>
      <c r="I69" s="30">
        <f>I75+I99</f>
        <v>0</v>
      </c>
      <c r="J69" s="63"/>
      <c r="K69" s="170"/>
      <c r="L69" s="108">
        <f t="shared" si="2"/>
        <v>0</v>
      </c>
      <c r="M69" s="108">
        <f t="shared" si="6"/>
        <v>0</v>
      </c>
      <c r="N69" s="127">
        <f t="shared" si="3"/>
        <v>0</v>
      </c>
    </row>
    <row r="70" spans="1:14" s="51" customFormat="1" ht="30.75" customHeight="1" x14ac:dyDescent="0.25">
      <c r="A70" s="90" t="s">
        <v>49</v>
      </c>
      <c r="B70" s="87" t="s">
        <v>58</v>
      </c>
      <c r="C70" s="82">
        <f>SUM(C71:C75)</f>
        <v>349514.14</v>
      </c>
      <c r="D70" s="82">
        <f>SUM(D71:D75)</f>
        <v>349514.14</v>
      </c>
      <c r="E70" s="82">
        <f>SUM(E71:E75)</f>
        <v>0</v>
      </c>
      <c r="F70" s="122">
        <f>E70/D70</f>
        <v>0</v>
      </c>
      <c r="G70" s="82">
        <f>SUM(G71:G75)</f>
        <v>0</v>
      </c>
      <c r="H70" s="83">
        <f>G70/D70</f>
        <v>0</v>
      </c>
      <c r="I70" s="82">
        <f>SUM(I71:I75)</f>
        <v>349514.14</v>
      </c>
      <c r="J70" s="82">
        <f>SUM(J72:J75)</f>
        <v>0</v>
      </c>
      <c r="K70" s="165"/>
      <c r="L70" s="108">
        <f t="shared" si="2"/>
        <v>0</v>
      </c>
      <c r="M70" s="114">
        <f t="shared" ref="M70:M93" si="36">J70-L70</f>
        <v>0</v>
      </c>
      <c r="N70" s="127">
        <f t="shared" si="3"/>
        <v>0</v>
      </c>
    </row>
    <row r="71" spans="1:14" s="52" customFormat="1" ht="30.75" customHeight="1" x14ac:dyDescent="0.25">
      <c r="A71" s="91"/>
      <c r="B71" s="118" t="s">
        <v>4</v>
      </c>
      <c r="C71" s="30">
        <f>C83+C77</f>
        <v>0</v>
      </c>
      <c r="D71" s="30">
        <f t="shared" ref="D71:E71" si="37">D83+D77</f>
        <v>0</v>
      </c>
      <c r="E71" s="30">
        <f t="shared" si="37"/>
        <v>0</v>
      </c>
      <c r="F71" s="31"/>
      <c r="G71" s="30"/>
      <c r="H71" s="30"/>
      <c r="I71" s="30">
        <f t="shared" ref="I71:I73" si="38">I83+I77</f>
        <v>0</v>
      </c>
      <c r="J71" s="30">
        <f>D71-I71</f>
        <v>0</v>
      </c>
      <c r="K71" s="166"/>
      <c r="L71" s="108">
        <f t="shared" si="2"/>
        <v>0</v>
      </c>
      <c r="M71" s="108">
        <f t="shared" si="36"/>
        <v>0</v>
      </c>
      <c r="N71" s="127">
        <f t="shared" si="3"/>
        <v>0</v>
      </c>
    </row>
    <row r="72" spans="1:14" s="52" customFormat="1" ht="30.75" customHeight="1" x14ac:dyDescent="0.25">
      <c r="A72" s="91"/>
      <c r="B72" s="118" t="s">
        <v>62</v>
      </c>
      <c r="C72" s="30">
        <f>C84+C78</f>
        <v>299299.40000000002</v>
      </c>
      <c r="D72" s="30">
        <f t="shared" ref="D72:E72" si="39">D84+D78</f>
        <v>299299.40000000002</v>
      </c>
      <c r="E72" s="30">
        <f t="shared" si="39"/>
        <v>0</v>
      </c>
      <c r="F72" s="31">
        <f>E72/D72</f>
        <v>0</v>
      </c>
      <c r="G72" s="30">
        <f t="shared" ref="G72:G73" si="40">G84+G78</f>
        <v>0</v>
      </c>
      <c r="H72" s="31">
        <f>G72/D72</f>
        <v>0</v>
      </c>
      <c r="I72" s="30">
        <f t="shared" si="38"/>
        <v>299299.40000000002</v>
      </c>
      <c r="J72" s="30">
        <f>D72-I72</f>
        <v>0</v>
      </c>
      <c r="K72" s="166"/>
      <c r="L72" s="108">
        <f t="shared" si="2"/>
        <v>0</v>
      </c>
      <c r="M72" s="108">
        <f t="shared" si="36"/>
        <v>0</v>
      </c>
      <c r="N72" s="127">
        <f t="shared" si="3"/>
        <v>0</v>
      </c>
    </row>
    <row r="73" spans="1:14" s="52" customFormat="1" ht="30.75" customHeight="1" x14ac:dyDescent="0.25">
      <c r="A73" s="91"/>
      <c r="B73" s="118" t="s">
        <v>11</v>
      </c>
      <c r="C73" s="30">
        <f>C85+C79</f>
        <v>50214.74</v>
      </c>
      <c r="D73" s="30">
        <f t="shared" ref="D73:E73" si="41">D85+D79</f>
        <v>50214.74</v>
      </c>
      <c r="E73" s="30">
        <f t="shared" si="41"/>
        <v>0</v>
      </c>
      <c r="F73" s="31">
        <f>E73/D73</f>
        <v>0</v>
      </c>
      <c r="G73" s="30">
        <f t="shared" si="40"/>
        <v>0</v>
      </c>
      <c r="H73" s="31">
        <f>G73/D73</f>
        <v>0</v>
      </c>
      <c r="I73" s="30">
        <f t="shared" si="38"/>
        <v>50214.74</v>
      </c>
      <c r="J73" s="30">
        <f>D73-I73</f>
        <v>0</v>
      </c>
      <c r="K73" s="166"/>
      <c r="L73" s="108">
        <f t="shared" si="2"/>
        <v>0</v>
      </c>
      <c r="M73" s="108">
        <f t="shared" si="36"/>
        <v>0</v>
      </c>
      <c r="N73" s="127">
        <f t="shared" si="3"/>
        <v>0</v>
      </c>
    </row>
    <row r="74" spans="1:14" s="52" customFormat="1" ht="30.75" customHeight="1" x14ac:dyDescent="0.25">
      <c r="A74" s="91"/>
      <c r="B74" s="118" t="s">
        <v>13</v>
      </c>
      <c r="C74" s="30"/>
      <c r="D74" s="30"/>
      <c r="E74" s="30"/>
      <c r="F74" s="31">
        <v>0</v>
      </c>
      <c r="G74" s="30">
        <f>G86+G80</f>
        <v>0</v>
      </c>
      <c r="H74" s="31">
        <v>0</v>
      </c>
      <c r="I74" s="30">
        <f>I86+I80</f>
        <v>0</v>
      </c>
      <c r="J74" s="30">
        <v>0</v>
      </c>
      <c r="K74" s="166"/>
      <c r="L74" s="108">
        <f t="shared" si="2"/>
        <v>0</v>
      </c>
      <c r="M74" s="108">
        <f t="shared" si="36"/>
        <v>0</v>
      </c>
      <c r="N74" s="127">
        <f t="shared" si="3"/>
        <v>0</v>
      </c>
    </row>
    <row r="75" spans="1:14" s="52" customFormat="1" ht="30.75" customHeight="1" x14ac:dyDescent="0.25">
      <c r="A75" s="91"/>
      <c r="B75" s="118" t="s">
        <v>5</v>
      </c>
      <c r="C75" s="30">
        <f>C81+C87</f>
        <v>0</v>
      </c>
      <c r="D75" s="30">
        <f t="shared" ref="D75:J75" si="42">D81+D87</f>
        <v>0</v>
      </c>
      <c r="E75" s="30">
        <f t="shared" si="42"/>
        <v>0</v>
      </c>
      <c r="F75" s="30"/>
      <c r="G75" s="30">
        <f t="shared" si="42"/>
        <v>0</v>
      </c>
      <c r="H75" s="30"/>
      <c r="I75" s="30">
        <f t="shared" si="42"/>
        <v>0</v>
      </c>
      <c r="J75" s="30">
        <f t="shared" si="42"/>
        <v>0</v>
      </c>
      <c r="K75" s="167"/>
      <c r="L75" s="108">
        <f t="shared" ref="L75:L138" si="43">D75-I75</f>
        <v>0</v>
      </c>
      <c r="M75" s="108">
        <f t="shared" si="36"/>
        <v>0</v>
      </c>
      <c r="N75" s="127">
        <f t="shared" ref="N75:N138" si="44">D75-I75</f>
        <v>0</v>
      </c>
    </row>
    <row r="76" spans="1:14" s="40" customFormat="1" ht="162" customHeight="1" x14ac:dyDescent="0.25">
      <c r="A76" s="92" t="s">
        <v>50</v>
      </c>
      <c r="B76" s="123" t="s">
        <v>42</v>
      </c>
      <c r="C76" s="124">
        <f>SUM(C77:C81)</f>
        <v>218756.74</v>
      </c>
      <c r="D76" s="124">
        <f>SUM(D77:D81)</f>
        <v>218756.74</v>
      </c>
      <c r="E76" s="124">
        <f>SUM(E77:E81)</f>
        <v>0</v>
      </c>
      <c r="F76" s="125">
        <f>E76/D76</f>
        <v>0</v>
      </c>
      <c r="G76" s="124">
        <f>SUM(G77:G81)</f>
        <v>0</v>
      </c>
      <c r="H76" s="125">
        <f>G76/D76</f>
        <v>0</v>
      </c>
      <c r="I76" s="124">
        <f>SUM(I77:I81)</f>
        <v>218756.74</v>
      </c>
      <c r="J76" s="126">
        <f>J77+J78+J79+J80+J81</f>
        <v>0</v>
      </c>
      <c r="K76" s="162" t="s">
        <v>117</v>
      </c>
      <c r="L76" s="108">
        <f t="shared" si="43"/>
        <v>0</v>
      </c>
      <c r="M76" s="115">
        <f t="shared" si="36"/>
        <v>0</v>
      </c>
      <c r="N76" s="127">
        <f t="shared" si="44"/>
        <v>0</v>
      </c>
    </row>
    <row r="77" spans="1:14" s="41" customFormat="1" ht="30.75" customHeight="1" x14ac:dyDescent="0.25">
      <c r="A77" s="92"/>
      <c r="B77" s="88" t="s">
        <v>4</v>
      </c>
      <c r="C77" s="44"/>
      <c r="D77" s="79"/>
      <c r="E77" s="44"/>
      <c r="F77" s="84"/>
      <c r="G77" s="44"/>
      <c r="H77" s="84"/>
      <c r="I77" s="44"/>
      <c r="J77" s="44">
        <f>D77-I77</f>
        <v>0</v>
      </c>
      <c r="K77" s="163"/>
      <c r="L77" s="108">
        <f t="shared" si="43"/>
        <v>0</v>
      </c>
      <c r="M77" s="116">
        <f t="shared" si="36"/>
        <v>0</v>
      </c>
      <c r="N77" s="127">
        <f t="shared" si="44"/>
        <v>0</v>
      </c>
    </row>
    <row r="78" spans="1:14" s="41" customFormat="1" ht="30.75" customHeight="1" x14ac:dyDescent="0.25">
      <c r="A78" s="92"/>
      <c r="B78" s="88" t="s">
        <v>62</v>
      </c>
      <c r="C78" s="44">
        <v>194693.5</v>
      </c>
      <c r="D78" s="44">
        <v>194693.5</v>
      </c>
      <c r="E78" s="44">
        <v>0</v>
      </c>
      <c r="F78" s="84">
        <f>E78/D78</f>
        <v>0</v>
      </c>
      <c r="G78" s="44">
        <v>0</v>
      </c>
      <c r="H78" s="84">
        <f>G78/D78</f>
        <v>0</v>
      </c>
      <c r="I78" s="44">
        <v>194693.5</v>
      </c>
      <c r="J78" s="44">
        <f>D78-I78</f>
        <v>0</v>
      </c>
      <c r="K78" s="163"/>
      <c r="L78" s="108">
        <f t="shared" si="43"/>
        <v>0</v>
      </c>
      <c r="M78" s="116">
        <f t="shared" si="36"/>
        <v>0</v>
      </c>
      <c r="N78" s="127">
        <f t="shared" si="44"/>
        <v>0</v>
      </c>
    </row>
    <row r="79" spans="1:14" s="41" customFormat="1" ht="30.75" customHeight="1" x14ac:dyDescent="0.25">
      <c r="A79" s="92"/>
      <c r="B79" s="88" t="s">
        <v>43</v>
      </c>
      <c r="C79" s="44">
        <v>24063.24</v>
      </c>
      <c r="D79" s="44">
        <v>24063.24</v>
      </c>
      <c r="E79" s="44">
        <v>0</v>
      </c>
      <c r="F79" s="84">
        <f>E79/D79</f>
        <v>0</v>
      </c>
      <c r="G79" s="44">
        <v>0</v>
      </c>
      <c r="H79" s="84">
        <f>G79/D79</f>
        <v>0</v>
      </c>
      <c r="I79" s="44">
        <v>24063.24</v>
      </c>
      <c r="J79" s="44">
        <f>D79-I79</f>
        <v>0</v>
      </c>
      <c r="K79" s="163"/>
      <c r="L79" s="108">
        <f t="shared" si="43"/>
        <v>0</v>
      </c>
      <c r="M79" s="116">
        <f t="shared" si="36"/>
        <v>0</v>
      </c>
      <c r="N79" s="127">
        <f t="shared" si="44"/>
        <v>0</v>
      </c>
    </row>
    <row r="80" spans="1:14" s="41" customFormat="1" ht="30.75" customHeight="1" x14ac:dyDescent="0.25">
      <c r="A80" s="92"/>
      <c r="B80" s="88" t="s">
        <v>13</v>
      </c>
      <c r="C80" s="44"/>
      <c r="D80" s="44"/>
      <c r="E80" s="44"/>
      <c r="F80" s="84"/>
      <c r="G80" s="44"/>
      <c r="H80" s="84"/>
      <c r="I80" s="44"/>
      <c r="J80" s="44"/>
      <c r="K80" s="163"/>
      <c r="L80" s="108">
        <f t="shared" si="43"/>
        <v>0</v>
      </c>
      <c r="M80" s="116">
        <f t="shared" si="36"/>
        <v>0</v>
      </c>
      <c r="N80" s="127">
        <f t="shared" si="44"/>
        <v>0</v>
      </c>
    </row>
    <row r="81" spans="1:14" s="41" customFormat="1" ht="30.75" customHeight="1" x14ac:dyDescent="0.25">
      <c r="A81" s="92"/>
      <c r="B81" s="88" t="s">
        <v>5</v>
      </c>
      <c r="C81" s="44"/>
      <c r="D81" s="79"/>
      <c r="E81" s="44"/>
      <c r="F81" s="84"/>
      <c r="G81" s="44"/>
      <c r="H81" s="84"/>
      <c r="I81" s="44"/>
      <c r="J81" s="44"/>
      <c r="K81" s="164"/>
      <c r="L81" s="108">
        <f t="shared" si="43"/>
        <v>0</v>
      </c>
      <c r="M81" s="116">
        <f t="shared" si="36"/>
        <v>0</v>
      </c>
      <c r="N81" s="127">
        <f t="shared" si="44"/>
        <v>0</v>
      </c>
    </row>
    <row r="82" spans="1:14" s="51" customFormat="1" ht="49.5" customHeight="1" x14ac:dyDescent="0.25">
      <c r="A82" s="93" t="s">
        <v>51</v>
      </c>
      <c r="B82" s="89" t="s">
        <v>44</v>
      </c>
      <c r="C82" s="80">
        <f>SUM(C83:C87)</f>
        <v>130757.4</v>
      </c>
      <c r="D82" s="80">
        <f>SUM(D83:D87)</f>
        <v>130757.4</v>
      </c>
      <c r="E82" s="80">
        <f>SUM(E83:E87)</f>
        <v>0</v>
      </c>
      <c r="F82" s="85">
        <f>E82/D82</f>
        <v>0</v>
      </c>
      <c r="G82" s="80">
        <f>SUM(G83:G87)</f>
        <v>0</v>
      </c>
      <c r="H82" s="85">
        <f>G82/D82</f>
        <v>0</v>
      </c>
      <c r="I82" s="80">
        <f>SUM(I83:I87)</f>
        <v>130757.4</v>
      </c>
      <c r="J82" s="82">
        <f>J83+J84+J85+J86+J87</f>
        <v>0</v>
      </c>
      <c r="K82" s="159"/>
      <c r="L82" s="108">
        <f t="shared" si="43"/>
        <v>0</v>
      </c>
      <c r="M82" s="114">
        <f t="shared" si="36"/>
        <v>0</v>
      </c>
      <c r="N82" s="127">
        <f t="shared" si="44"/>
        <v>0</v>
      </c>
    </row>
    <row r="83" spans="1:14" s="52" customFormat="1" ht="30.75" customHeight="1" x14ac:dyDescent="0.25">
      <c r="A83" s="93"/>
      <c r="B83" s="118" t="s">
        <v>4</v>
      </c>
      <c r="C83" s="30">
        <f>C89</f>
        <v>0</v>
      </c>
      <c r="D83" s="30">
        <f>D89</f>
        <v>0</v>
      </c>
      <c r="E83" s="30">
        <f>E89</f>
        <v>0</v>
      </c>
      <c r="F83" s="31"/>
      <c r="G83" s="30"/>
      <c r="H83" s="31"/>
      <c r="I83" s="30"/>
      <c r="J83" s="30">
        <f>D83-I83</f>
        <v>0</v>
      </c>
      <c r="K83" s="160"/>
      <c r="L83" s="108">
        <f t="shared" si="43"/>
        <v>0</v>
      </c>
      <c r="M83" s="108">
        <f t="shared" si="36"/>
        <v>0</v>
      </c>
      <c r="N83" s="127">
        <f t="shared" si="44"/>
        <v>0</v>
      </c>
    </row>
    <row r="84" spans="1:14" s="52" customFormat="1" ht="30.75" customHeight="1" x14ac:dyDescent="0.25">
      <c r="A84" s="93"/>
      <c r="B84" s="118" t="s">
        <v>62</v>
      </c>
      <c r="C84" s="30">
        <f t="shared" ref="C84:D87" si="45">C90</f>
        <v>104605.9</v>
      </c>
      <c r="D84" s="30">
        <f t="shared" si="45"/>
        <v>104605.9</v>
      </c>
      <c r="E84" s="30">
        <f xml:space="preserve"> E90</f>
        <v>0</v>
      </c>
      <c r="F84" s="63">
        <f>E84/D84</f>
        <v>0</v>
      </c>
      <c r="G84" s="30">
        <f>E84</f>
        <v>0</v>
      </c>
      <c r="H84" s="63">
        <f>G84/D84</f>
        <v>0</v>
      </c>
      <c r="I84" s="30">
        <f t="shared" ref="I84:I86" si="46">I90</f>
        <v>104605.9</v>
      </c>
      <c r="J84" s="30">
        <f>D84-I84</f>
        <v>0</v>
      </c>
      <c r="K84" s="160"/>
      <c r="L84" s="108">
        <f t="shared" si="43"/>
        <v>0</v>
      </c>
      <c r="M84" s="108">
        <f t="shared" si="36"/>
        <v>0</v>
      </c>
      <c r="N84" s="127">
        <f t="shared" si="44"/>
        <v>0</v>
      </c>
    </row>
    <row r="85" spans="1:14" s="52" customFormat="1" ht="30.75" customHeight="1" x14ac:dyDescent="0.25">
      <c r="A85" s="93"/>
      <c r="B85" s="118" t="s">
        <v>43</v>
      </c>
      <c r="C85" s="30">
        <f t="shared" si="45"/>
        <v>26151.5</v>
      </c>
      <c r="D85" s="30">
        <f t="shared" si="45"/>
        <v>26151.5</v>
      </c>
      <c r="E85" s="30">
        <f>E91</f>
        <v>0</v>
      </c>
      <c r="F85" s="31">
        <f>E85/D85</f>
        <v>0</v>
      </c>
      <c r="G85" s="30">
        <f>G91</f>
        <v>0</v>
      </c>
      <c r="H85" s="31">
        <f>G85/D85</f>
        <v>0</v>
      </c>
      <c r="I85" s="30">
        <f t="shared" si="46"/>
        <v>26151.5</v>
      </c>
      <c r="J85" s="30">
        <f>D85-I85</f>
        <v>0</v>
      </c>
      <c r="K85" s="160"/>
      <c r="L85" s="108">
        <f t="shared" si="43"/>
        <v>0</v>
      </c>
      <c r="M85" s="108">
        <f t="shared" si="36"/>
        <v>0</v>
      </c>
      <c r="N85" s="127">
        <f t="shared" si="44"/>
        <v>0</v>
      </c>
    </row>
    <row r="86" spans="1:14" s="52" customFormat="1" ht="30.75" customHeight="1" x14ac:dyDescent="0.25">
      <c r="A86" s="93"/>
      <c r="B86" s="118" t="s">
        <v>13</v>
      </c>
      <c r="C86" s="30">
        <f t="shared" si="45"/>
        <v>0</v>
      </c>
      <c r="D86" s="30">
        <f t="shared" si="45"/>
        <v>0</v>
      </c>
      <c r="E86" s="30">
        <f>E92</f>
        <v>0</v>
      </c>
      <c r="F86" s="31"/>
      <c r="G86" s="30">
        <f>G92</f>
        <v>0</v>
      </c>
      <c r="H86" s="31"/>
      <c r="I86" s="30">
        <f t="shared" si="46"/>
        <v>0</v>
      </c>
      <c r="J86" s="30">
        <f>D86-I86</f>
        <v>0</v>
      </c>
      <c r="K86" s="160"/>
      <c r="L86" s="108">
        <f t="shared" si="43"/>
        <v>0</v>
      </c>
      <c r="M86" s="108">
        <f t="shared" si="36"/>
        <v>0</v>
      </c>
      <c r="N86" s="127">
        <f t="shared" si="44"/>
        <v>0</v>
      </c>
    </row>
    <row r="87" spans="1:14" s="52" customFormat="1" ht="30.75" customHeight="1" x14ac:dyDescent="0.25">
      <c r="A87" s="93"/>
      <c r="B87" s="118" t="s">
        <v>5</v>
      </c>
      <c r="C87" s="30">
        <f t="shared" si="45"/>
        <v>0</v>
      </c>
      <c r="D87" s="30">
        <f t="shared" si="45"/>
        <v>0</v>
      </c>
      <c r="E87" s="30">
        <f>E93</f>
        <v>0</v>
      </c>
      <c r="F87" s="31"/>
      <c r="G87" s="30"/>
      <c r="H87" s="31"/>
      <c r="I87" s="30"/>
      <c r="J87" s="30"/>
      <c r="K87" s="161"/>
      <c r="L87" s="108">
        <f t="shared" si="43"/>
        <v>0</v>
      </c>
      <c r="M87" s="108">
        <f t="shared" si="36"/>
        <v>0</v>
      </c>
      <c r="N87" s="127">
        <f t="shared" si="44"/>
        <v>0</v>
      </c>
    </row>
    <row r="88" spans="1:14" s="53" customFormat="1" ht="116.25" customHeight="1" x14ac:dyDescent="0.25">
      <c r="A88" s="90" t="s">
        <v>73</v>
      </c>
      <c r="B88" s="87" t="s">
        <v>72</v>
      </c>
      <c r="C88" s="82">
        <f>SUM(C89:C93)</f>
        <v>130757.4</v>
      </c>
      <c r="D88" s="82">
        <f>SUM(D89:D93)</f>
        <v>130757.4</v>
      </c>
      <c r="E88" s="82">
        <f>SUM(E89:E93)</f>
        <v>0</v>
      </c>
      <c r="F88" s="122">
        <f>E88/D88</f>
        <v>0</v>
      </c>
      <c r="G88" s="82">
        <f>SUM(G89:G93)</f>
        <v>0</v>
      </c>
      <c r="H88" s="122">
        <f>G88/D88</f>
        <v>0</v>
      </c>
      <c r="I88" s="82">
        <f>SUM(I89:I93)</f>
        <v>130757.4</v>
      </c>
      <c r="J88" s="82">
        <f>J89+J90+J91+J92+J93</f>
        <v>0</v>
      </c>
      <c r="K88" s="156" t="s">
        <v>74</v>
      </c>
      <c r="L88" s="108">
        <f t="shared" si="43"/>
        <v>0</v>
      </c>
      <c r="M88" s="114">
        <f t="shared" si="36"/>
        <v>0</v>
      </c>
      <c r="N88" s="127">
        <f t="shared" si="44"/>
        <v>0</v>
      </c>
    </row>
    <row r="89" spans="1:14" s="52" customFormat="1" ht="30.75" customHeight="1" x14ac:dyDescent="0.25">
      <c r="A89" s="93"/>
      <c r="B89" s="118" t="s">
        <v>4</v>
      </c>
      <c r="C89" s="30"/>
      <c r="D89" s="119"/>
      <c r="E89" s="30"/>
      <c r="F89" s="31"/>
      <c r="G89" s="30"/>
      <c r="H89" s="31"/>
      <c r="I89" s="30"/>
      <c r="J89" s="30">
        <f>D89-I89</f>
        <v>0</v>
      </c>
      <c r="K89" s="157"/>
      <c r="L89" s="108">
        <f t="shared" si="43"/>
        <v>0</v>
      </c>
      <c r="M89" s="108">
        <f t="shared" si="36"/>
        <v>0</v>
      </c>
      <c r="N89" s="127">
        <f t="shared" si="44"/>
        <v>0</v>
      </c>
    </row>
    <row r="90" spans="1:14" s="52" customFormat="1" ht="30.75" customHeight="1" x14ac:dyDescent="0.25">
      <c r="A90" s="93"/>
      <c r="B90" s="118" t="s">
        <v>62</v>
      </c>
      <c r="C90" s="30">
        <v>104605.9</v>
      </c>
      <c r="D90" s="30">
        <v>104605.9</v>
      </c>
      <c r="E90" s="30">
        <v>0</v>
      </c>
      <c r="F90" s="63">
        <f>E90/D90</f>
        <v>0</v>
      </c>
      <c r="G90" s="30">
        <v>0</v>
      </c>
      <c r="H90" s="63">
        <f>G90/D90</f>
        <v>0</v>
      </c>
      <c r="I90" s="30">
        <v>104605.9</v>
      </c>
      <c r="J90" s="30">
        <f>D90-I90</f>
        <v>0</v>
      </c>
      <c r="K90" s="157"/>
      <c r="L90" s="108">
        <f t="shared" si="43"/>
        <v>0</v>
      </c>
      <c r="M90" s="108">
        <f t="shared" si="36"/>
        <v>0</v>
      </c>
      <c r="N90" s="127">
        <f t="shared" si="44"/>
        <v>0</v>
      </c>
    </row>
    <row r="91" spans="1:14" s="52" customFormat="1" ht="30.75" customHeight="1" x14ac:dyDescent="0.25">
      <c r="A91" s="93"/>
      <c r="B91" s="118" t="s">
        <v>43</v>
      </c>
      <c r="C91" s="30">
        <v>26151.5</v>
      </c>
      <c r="D91" s="30">
        <v>26151.5</v>
      </c>
      <c r="E91" s="30">
        <v>0</v>
      </c>
      <c r="F91" s="31">
        <f>E91/D91</f>
        <v>0</v>
      </c>
      <c r="G91" s="30">
        <v>0</v>
      </c>
      <c r="H91" s="31">
        <f>G91/D91</f>
        <v>0</v>
      </c>
      <c r="I91" s="30">
        <v>26151.5</v>
      </c>
      <c r="J91" s="30">
        <f>D91-I91</f>
        <v>0</v>
      </c>
      <c r="K91" s="157"/>
      <c r="L91" s="108">
        <f t="shared" si="43"/>
        <v>0</v>
      </c>
      <c r="M91" s="108">
        <f t="shared" si="36"/>
        <v>0</v>
      </c>
      <c r="N91" s="127">
        <f t="shared" si="44"/>
        <v>0</v>
      </c>
    </row>
    <row r="92" spans="1:14" s="52" customFormat="1" ht="30.75" customHeight="1" x14ac:dyDescent="0.25">
      <c r="A92" s="93"/>
      <c r="B92" s="118" t="s">
        <v>13</v>
      </c>
      <c r="C92" s="30">
        <v>0</v>
      </c>
      <c r="D92" s="30">
        <v>0</v>
      </c>
      <c r="E92" s="30"/>
      <c r="F92" s="31"/>
      <c r="G92" s="30"/>
      <c r="H92" s="31">
        <v>0</v>
      </c>
      <c r="I92" s="30"/>
      <c r="J92" s="30">
        <v>0</v>
      </c>
      <c r="K92" s="157"/>
      <c r="L92" s="108">
        <f t="shared" si="43"/>
        <v>0</v>
      </c>
      <c r="M92" s="108">
        <f t="shared" si="36"/>
        <v>0</v>
      </c>
      <c r="N92" s="127">
        <f t="shared" si="44"/>
        <v>0</v>
      </c>
    </row>
    <row r="93" spans="1:14" s="52" customFormat="1" ht="30.75" customHeight="1" x14ac:dyDescent="0.25">
      <c r="A93" s="93"/>
      <c r="B93" s="118" t="s">
        <v>5</v>
      </c>
      <c r="C93" s="30"/>
      <c r="D93" s="119"/>
      <c r="E93" s="30"/>
      <c r="F93" s="31"/>
      <c r="G93" s="30"/>
      <c r="H93" s="31"/>
      <c r="I93" s="31"/>
      <c r="J93" s="30"/>
      <c r="K93" s="158"/>
      <c r="L93" s="108">
        <f t="shared" si="43"/>
        <v>0</v>
      </c>
      <c r="M93" s="108">
        <f t="shared" si="36"/>
        <v>0</v>
      </c>
      <c r="N93" s="127">
        <f t="shared" si="44"/>
        <v>0</v>
      </c>
    </row>
    <row r="94" spans="1:14" s="51" customFormat="1" ht="98.25" customHeight="1" x14ac:dyDescent="0.25">
      <c r="A94" s="90" t="s">
        <v>52</v>
      </c>
      <c r="B94" s="87" t="s">
        <v>59</v>
      </c>
      <c r="C94" s="82">
        <f>SUM(C95:C99)</f>
        <v>32736.55</v>
      </c>
      <c r="D94" s="82">
        <f t="shared" ref="D94" si="47">SUM(D95:D99)</f>
        <v>32736.55</v>
      </c>
      <c r="E94" s="82">
        <f>SUM(E95:E99)</f>
        <v>0</v>
      </c>
      <c r="F94" s="83">
        <f t="shared" ref="F94:F103" si="48">E94/D94</f>
        <v>0</v>
      </c>
      <c r="G94" s="82">
        <f>SUM(G95:G99)</f>
        <v>0</v>
      </c>
      <c r="H94" s="83">
        <f t="shared" ref="H94:H103" si="49">G94/D94</f>
        <v>0</v>
      </c>
      <c r="I94" s="82">
        <f>SUM(I95:I99)</f>
        <v>32736.55</v>
      </c>
      <c r="J94" s="82">
        <f t="shared" ref="J94" si="50">J95+J96+J97+J98+J99</f>
        <v>0</v>
      </c>
      <c r="K94" s="165"/>
      <c r="L94" s="108">
        <f t="shared" si="43"/>
        <v>0</v>
      </c>
      <c r="M94" s="108">
        <f t="shared" ref="M94:M124" si="51">J94-L94</f>
        <v>0</v>
      </c>
      <c r="N94" s="127">
        <f t="shared" si="44"/>
        <v>0</v>
      </c>
    </row>
    <row r="95" spans="1:14" s="52" customFormat="1" x14ac:dyDescent="0.25">
      <c r="A95" s="91"/>
      <c r="B95" s="77" t="s">
        <v>4</v>
      </c>
      <c r="C95" s="30">
        <f>C119+C101+C107+C113+C125</f>
        <v>24437.200000000001</v>
      </c>
      <c r="D95" s="30">
        <f t="shared" ref="D95" si="52">D119+D101+D107+D113+D125</f>
        <v>24437.200000000001</v>
      </c>
      <c r="E95" s="30">
        <f>E101+E107+E113+E119+E125</f>
        <v>0</v>
      </c>
      <c r="F95" s="31">
        <f t="shared" si="48"/>
        <v>0</v>
      </c>
      <c r="G95" s="30">
        <f>G119+G101+G107+G113+G125</f>
        <v>0</v>
      </c>
      <c r="H95" s="31">
        <f t="shared" si="49"/>
        <v>0</v>
      </c>
      <c r="I95" s="30">
        <f>I101+I107+I113+I119+I125</f>
        <v>24437.200000000001</v>
      </c>
      <c r="J95" s="30">
        <f>D95-I95</f>
        <v>0</v>
      </c>
      <c r="K95" s="166"/>
      <c r="L95" s="108">
        <f t="shared" si="43"/>
        <v>0</v>
      </c>
      <c r="M95" s="108">
        <f t="shared" si="51"/>
        <v>0</v>
      </c>
      <c r="N95" s="127">
        <f t="shared" si="44"/>
        <v>0</v>
      </c>
    </row>
    <row r="96" spans="1:14" s="52" customFormat="1" x14ac:dyDescent="0.25">
      <c r="A96" s="91"/>
      <c r="B96" s="103" t="s">
        <v>41</v>
      </c>
      <c r="C96" s="30">
        <f t="shared" ref="C96:E99" si="53">C120+C102+C108+C114+C126</f>
        <v>7930.7</v>
      </c>
      <c r="D96" s="30">
        <f t="shared" si="53"/>
        <v>7930.7</v>
      </c>
      <c r="E96" s="30">
        <f>E102++E108+E114+E120+E126</f>
        <v>0</v>
      </c>
      <c r="F96" s="31">
        <f t="shared" si="48"/>
        <v>0</v>
      </c>
      <c r="G96" s="30">
        <f t="shared" ref="G96:G97" si="54">G120+G102+G108+G114+G126</f>
        <v>0</v>
      </c>
      <c r="H96" s="31">
        <f t="shared" si="49"/>
        <v>0</v>
      </c>
      <c r="I96" s="30">
        <f>I102+I108+I114+I120+I126</f>
        <v>7930.7</v>
      </c>
      <c r="J96" s="30">
        <f>D96-I96</f>
        <v>0</v>
      </c>
      <c r="K96" s="166"/>
      <c r="L96" s="108">
        <f t="shared" si="43"/>
        <v>0</v>
      </c>
      <c r="M96" s="108">
        <f t="shared" si="51"/>
        <v>0</v>
      </c>
      <c r="N96" s="127">
        <f t="shared" si="44"/>
        <v>0</v>
      </c>
    </row>
    <row r="97" spans="1:14" s="52" customFormat="1" x14ac:dyDescent="0.25">
      <c r="A97" s="91"/>
      <c r="B97" s="103" t="s">
        <v>43</v>
      </c>
      <c r="C97" s="30">
        <f t="shared" si="53"/>
        <v>368.65</v>
      </c>
      <c r="D97" s="30">
        <f t="shared" si="53"/>
        <v>368.65</v>
      </c>
      <c r="E97" s="30">
        <f t="shared" si="53"/>
        <v>0</v>
      </c>
      <c r="F97" s="31">
        <f t="shared" si="48"/>
        <v>0</v>
      </c>
      <c r="G97" s="30">
        <f t="shared" si="54"/>
        <v>0</v>
      </c>
      <c r="H97" s="31">
        <f t="shared" si="49"/>
        <v>0</v>
      </c>
      <c r="I97" s="30">
        <f>I103+I109+I115+I121+I127</f>
        <v>368.65</v>
      </c>
      <c r="J97" s="30">
        <f>D97-I97</f>
        <v>0</v>
      </c>
      <c r="K97" s="166"/>
      <c r="L97" s="108">
        <f t="shared" si="43"/>
        <v>0</v>
      </c>
      <c r="M97" s="108">
        <f t="shared" si="51"/>
        <v>0</v>
      </c>
      <c r="N97" s="127">
        <f t="shared" si="44"/>
        <v>0</v>
      </c>
    </row>
    <row r="98" spans="1:14" s="52" customFormat="1" ht="51" customHeight="1" x14ac:dyDescent="0.25">
      <c r="A98" s="91"/>
      <c r="B98" s="103" t="s">
        <v>13</v>
      </c>
      <c r="C98" s="30">
        <f t="shared" si="53"/>
        <v>0</v>
      </c>
      <c r="D98" s="30">
        <f t="shared" si="53"/>
        <v>0</v>
      </c>
      <c r="E98" s="30">
        <f t="shared" si="53"/>
        <v>0</v>
      </c>
      <c r="F98" s="31"/>
      <c r="G98" s="30"/>
      <c r="H98" s="31"/>
      <c r="I98" s="30"/>
      <c r="J98" s="17"/>
      <c r="K98" s="166"/>
      <c r="L98" s="108">
        <f t="shared" si="43"/>
        <v>0</v>
      </c>
      <c r="M98" s="108">
        <f t="shared" si="51"/>
        <v>0</v>
      </c>
      <c r="N98" s="127">
        <f t="shared" si="44"/>
        <v>0</v>
      </c>
    </row>
    <row r="99" spans="1:14" s="52" customFormat="1" ht="52.5" customHeight="1" collapsed="1" x14ac:dyDescent="0.25">
      <c r="A99" s="91"/>
      <c r="B99" s="103" t="s">
        <v>5</v>
      </c>
      <c r="C99" s="30">
        <f t="shared" si="53"/>
        <v>0</v>
      </c>
      <c r="D99" s="30">
        <f t="shared" si="53"/>
        <v>0</v>
      </c>
      <c r="E99" s="30">
        <f t="shared" si="53"/>
        <v>0</v>
      </c>
      <c r="F99" s="31"/>
      <c r="G99" s="30"/>
      <c r="H99" s="31"/>
      <c r="I99" s="30"/>
      <c r="J99" s="17"/>
      <c r="K99" s="167"/>
      <c r="L99" s="108">
        <f t="shared" si="43"/>
        <v>0</v>
      </c>
      <c r="M99" s="108">
        <f t="shared" si="51"/>
        <v>0</v>
      </c>
      <c r="N99" s="127">
        <f t="shared" si="44"/>
        <v>0</v>
      </c>
    </row>
    <row r="100" spans="1:14" s="96" customFormat="1" ht="96" customHeight="1" x14ac:dyDescent="0.25">
      <c r="A100" s="93" t="s">
        <v>53</v>
      </c>
      <c r="B100" s="89" t="s">
        <v>45</v>
      </c>
      <c r="C100" s="80">
        <f t="shared" ref="C100:E100" si="55">SUM(C101:C105)</f>
        <v>6429.25</v>
      </c>
      <c r="D100" s="80">
        <f t="shared" si="55"/>
        <v>6429.25</v>
      </c>
      <c r="E100" s="80">
        <f t="shared" si="55"/>
        <v>0</v>
      </c>
      <c r="F100" s="85">
        <f>E100/D100</f>
        <v>0</v>
      </c>
      <c r="G100" s="80">
        <f>SUM(G101:G105)</f>
        <v>0</v>
      </c>
      <c r="H100" s="85">
        <f t="shared" si="49"/>
        <v>0</v>
      </c>
      <c r="I100" s="80">
        <f>I101+I102+I103</f>
        <v>6429.25</v>
      </c>
      <c r="J100" s="16">
        <f t="shared" ref="J100" si="56">J101+J102+J103+J104+J105</f>
        <v>0</v>
      </c>
      <c r="K100" s="184" t="s">
        <v>80</v>
      </c>
      <c r="L100" s="108">
        <f t="shared" si="43"/>
        <v>0</v>
      </c>
      <c r="M100" s="108">
        <f t="shared" si="51"/>
        <v>0</v>
      </c>
      <c r="N100" s="127">
        <f t="shared" si="44"/>
        <v>0</v>
      </c>
    </row>
    <row r="101" spans="1:14" s="54" customFormat="1" ht="36" customHeight="1" x14ac:dyDescent="0.25">
      <c r="A101" s="93"/>
      <c r="B101" s="103" t="s">
        <v>64</v>
      </c>
      <c r="C101" s="30"/>
      <c r="D101" s="30"/>
      <c r="E101" s="30"/>
      <c r="F101" s="31"/>
      <c r="G101" s="30"/>
      <c r="H101" s="85">
        <v>0</v>
      </c>
      <c r="I101" s="86"/>
      <c r="J101" s="17">
        <f>D101-I101</f>
        <v>0</v>
      </c>
      <c r="K101" s="184"/>
      <c r="L101" s="108">
        <f t="shared" si="43"/>
        <v>0</v>
      </c>
      <c r="M101" s="108">
        <f t="shared" si="51"/>
        <v>0</v>
      </c>
      <c r="N101" s="127">
        <f t="shared" si="44"/>
        <v>0</v>
      </c>
    </row>
    <row r="102" spans="1:14" s="54" customFormat="1" ht="36" customHeight="1" x14ac:dyDescent="0.25">
      <c r="A102" s="93"/>
      <c r="B102" s="103" t="s">
        <v>62</v>
      </c>
      <c r="C102" s="30">
        <v>6060.6</v>
      </c>
      <c r="D102" s="30">
        <v>6060.6</v>
      </c>
      <c r="E102" s="30">
        <v>0</v>
      </c>
      <c r="F102" s="31">
        <f t="shared" si="48"/>
        <v>0</v>
      </c>
      <c r="G102" s="30">
        <v>0</v>
      </c>
      <c r="H102" s="85">
        <f t="shared" si="49"/>
        <v>0</v>
      </c>
      <c r="I102" s="86">
        <v>6060.6</v>
      </c>
      <c r="J102" s="17">
        <f>D102-I102</f>
        <v>0</v>
      </c>
      <c r="K102" s="184"/>
      <c r="L102" s="108">
        <f t="shared" si="43"/>
        <v>0</v>
      </c>
      <c r="M102" s="108">
        <f t="shared" si="51"/>
        <v>0</v>
      </c>
      <c r="N102" s="127">
        <f t="shared" si="44"/>
        <v>0</v>
      </c>
    </row>
    <row r="103" spans="1:14" s="54" customFormat="1" ht="36" customHeight="1" x14ac:dyDescent="0.25">
      <c r="A103" s="93"/>
      <c r="B103" s="103" t="s">
        <v>43</v>
      </c>
      <c r="C103" s="30">
        <v>368.65</v>
      </c>
      <c r="D103" s="30">
        <v>368.65</v>
      </c>
      <c r="E103" s="30"/>
      <c r="F103" s="31">
        <f t="shared" si="48"/>
        <v>0</v>
      </c>
      <c r="G103" s="30">
        <v>0</v>
      </c>
      <c r="H103" s="85">
        <f t="shared" si="49"/>
        <v>0</v>
      </c>
      <c r="I103" s="86">
        <v>368.65</v>
      </c>
      <c r="J103" s="17">
        <f>D103-I103</f>
        <v>0</v>
      </c>
      <c r="K103" s="184"/>
      <c r="L103" s="108">
        <f t="shared" si="43"/>
        <v>0</v>
      </c>
      <c r="M103" s="108">
        <f t="shared" si="51"/>
        <v>0</v>
      </c>
      <c r="N103" s="127">
        <f t="shared" si="44"/>
        <v>0</v>
      </c>
    </row>
    <row r="104" spans="1:14" s="54" customFormat="1" ht="36" customHeight="1" x14ac:dyDescent="0.25">
      <c r="A104" s="93"/>
      <c r="B104" s="103" t="s">
        <v>13</v>
      </c>
      <c r="C104" s="30"/>
      <c r="D104" s="69"/>
      <c r="E104" s="30"/>
      <c r="F104" s="31"/>
      <c r="G104" s="30"/>
      <c r="H104" s="31"/>
      <c r="I104" s="31"/>
      <c r="J104" s="17"/>
      <c r="K104" s="184"/>
      <c r="L104" s="108">
        <f t="shared" si="43"/>
        <v>0</v>
      </c>
      <c r="M104" s="108">
        <f t="shared" si="51"/>
        <v>0</v>
      </c>
      <c r="N104" s="127">
        <f t="shared" si="44"/>
        <v>0</v>
      </c>
    </row>
    <row r="105" spans="1:14" s="54" customFormat="1" ht="36" customHeight="1" collapsed="1" x14ac:dyDescent="0.25">
      <c r="A105" s="93"/>
      <c r="B105" s="103" t="s">
        <v>5</v>
      </c>
      <c r="C105" s="30"/>
      <c r="D105" s="69"/>
      <c r="E105" s="30"/>
      <c r="F105" s="31"/>
      <c r="G105" s="30"/>
      <c r="H105" s="31"/>
      <c r="I105" s="31"/>
      <c r="J105" s="17"/>
      <c r="K105" s="184"/>
      <c r="L105" s="108">
        <f t="shared" si="43"/>
        <v>0</v>
      </c>
      <c r="M105" s="108">
        <f t="shared" si="51"/>
        <v>0</v>
      </c>
      <c r="N105" s="127">
        <f t="shared" si="44"/>
        <v>0</v>
      </c>
    </row>
    <row r="106" spans="1:14" s="96" customFormat="1" ht="180" customHeight="1" x14ac:dyDescent="0.25">
      <c r="A106" s="93" t="s">
        <v>54</v>
      </c>
      <c r="B106" s="89" t="s">
        <v>46</v>
      </c>
      <c r="C106" s="80">
        <f t="shared" ref="C106:E106" si="57">SUM(C107:C111)</f>
        <v>13.1</v>
      </c>
      <c r="D106" s="80">
        <f t="shared" si="57"/>
        <v>13.1</v>
      </c>
      <c r="E106" s="80">
        <f t="shared" si="57"/>
        <v>0</v>
      </c>
      <c r="F106" s="85">
        <f t="shared" ref="F106:F130" si="58">E106/D106</f>
        <v>0</v>
      </c>
      <c r="G106" s="80">
        <f>SUM(G107:G111)</f>
        <v>0</v>
      </c>
      <c r="H106" s="105">
        <f t="shared" ref="H106:H130" si="59">G106/D106</f>
        <v>0</v>
      </c>
      <c r="I106" s="86">
        <f>I108</f>
        <v>13.1</v>
      </c>
      <c r="J106" s="16">
        <f t="shared" ref="J106" si="60">J107+J108+J109+J110+J111</f>
        <v>0</v>
      </c>
      <c r="K106" s="185" t="s">
        <v>119</v>
      </c>
      <c r="L106" s="108">
        <f t="shared" si="43"/>
        <v>0</v>
      </c>
      <c r="M106" s="108">
        <f t="shared" si="51"/>
        <v>0</v>
      </c>
      <c r="N106" s="127">
        <f t="shared" si="44"/>
        <v>0</v>
      </c>
    </row>
    <row r="107" spans="1:14" s="54" customFormat="1" x14ac:dyDescent="0.25">
      <c r="A107" s="93"/>
      <c r="B107" s="103" t="s">
        <v>4</v>
      </c>
      <c r="C107" s="30"/>
      <c r="D107" s="30"/>
      <c r="E107" s="30"/>
      <c r="F107" s="31"/>
      <c r="G107" s="30"/>
      <c r="H107" s="31"/>
      <c r="I107" s="31"/>
      <c r="J107" s="17">
        <f>D107-I107</f>
        <v>0</v>
      </c>
      <c r="K107" s="185"/>
      <c r="L107" s="108">
        <f t="shared" si="43"/>
        <v>0</v>
      </c>
      <c r="M107" s="108">
        <f t="shared" si="51"/>
        <v>0</v>
      </c>
      <c r="N107" s="127">
        <f t="shared" si="44"/>
        <v>0</v>
      </c>
    </row>
    <row r="108" spans="1:14" s="54" customFormat="1" x14ac:dyDescent="0.25">
      <c r="A108" s="93"/>
      <c r="B108" s="103" t="s">
        <v>41</v>
      </c>
      <c r="C108" s="30">
        <v>13.1</v>
      </c>
      <c r="D108" s="30">
        <v>13.1</v>
      </c>
      <c r="E108" s="30">
        <v>0</v>
      </c>
      <c r="F108" s="31">
        <f t="shared" si="58"/>
        <v>0</v>
      </c>
      <c r="G108" s="30">
        <v>0</v>
      </c>
      <c r="H108" s="63">
        <f t="shared" si="59"/>
        <v>0</v>
      </c>
      <c r="I108" s="86">
        <v>13.1</v>
      </c>
      <c r="J108" s="17">
        <f>D108-I108</f>
        <v>0</v>
      </c>
      <c r="K108" s="185"/>
      <c r="L108" s="108">
        <f t="shared" si="43"/>
        <v>0</v>
      </c>
      <c r="M108" s="108">
        <f t="shared" si="51"/>
        <v>0</v>
      </c>
      <c r="N108" s="127">
        <f t="shared" si="44"/>
        <v>0</v>
      </c>
    </row>
    <row r="109" spans="1:14" s="54" customFormat="1" x14ac:dyDescent="0.25">
      <c r="A109" s="93"/>
      <c r="B109" s="103" t="s">
        <v>43</v>
      </c>
      <c r="C109" s="30"/>
      <c r="D109" s="30"/>
      <c r="E109" s="30"/>
      <c r="F109" s="31"/>
      <c r="G109" s="30"/>
      <c r="H109" s="31"/>
      <c r="I109" s="31"/>
      <c r="J109" s="17">
        <f>D109-I109</f>
        <v>0</v>
      </c>
      <c r="K109" s="185"/>
      <c r="L109" s="108">
        <f t="shared" si="43"/>
        <v>0</v>
      </c>
      <c r="M109" s="108">
        <f t="shared" si="51"/>
        <v>0</v>
      </c>
      <c r="N109" s="127">
        <f t="shared" si="44"/>
        <v>0</v>
      </c>
    </row>
    <row r="110" spans="1:14" s="54" customFormat="1" x14ac:dyDescent="0.25">
      <c r="A110" s="93"/>
      <c r="B110" s="103" t="s">
        <v>13</v>
      </c>
      <c r="C110" s="30"/>
      <c r="D110" s="30"/>
      <c r="E110" s="30"/>
      <c r="F110" s="31"/>
      <c r="G110" s="30"/>
      <c r="H110" s="31"/>
      <c r="I110" s="31"/>
      <c r="J110" s="17"/>
      <c r="K110" s="185"/>
      <c r="L110" s="108">
        <f t="shared" si="43"/>
        <v>0</v>
      </c>
      <c r="M110" s="108">
        <f t="shared" si="51"/>
        <v>0</v>
      </c>
      <c r="N110" s="127">
        <f t="shared" si="44"/>
        <v>0</v>
      </c>
    </row>
    <row r="111" spans="1:14" s="54" customFormat="1" collapsed="1" x14ac:dyDescent="0.25">
      <c r="A111" s="93"/>
      <c r="B111" s="103" t="s">
        <v>5</v>
      </c>
      <c r="C111" s="30"/>
      <c r="D111" s="30"/>
      <c r="E111" s="30"/>
      <c r="F111" s="31"/>
      <c r="G111" s="30"/>
      <c r="H111" s="31"/>
      <c r="I111" s="31"/>
      <c r="J111" s="17"/>
      <c r="K111" s="185"/>
      <c r="L111" s="108">
        <f t="shared" si="43"/>
        <v>0</v>
      </c>
      <c r="M111" s="108">
        <f t="shared" si="51"/>
        <v>0</v>
      </c>
      <c r="N111" s="127">
        <f t="shared" si="44"/>
        <v>0</v>
      </c>
    </row>
    <row r="112" spans="1:14" s="97" customFormat="1" ht="103.5" customHeight="1" outlineLevel="1" x14ac:dyDescent="0.25">
      <c r="A112" s="93" t="s">
        <v>55</v>
      </c>
      <c r="B112" s="89" t="s">
        <v>47</v>
      </c>
      <c r="C112" s="80">
        <f>SUM(C113:C117)</f>
        <v>15193.4</v>
      </c>
      <c r="D112" s="80">
        <f t="shared" ref="D112:E112" si="61">SUM(D113:D117)</f>
        <v>15193.4</v>
      </c>
      <c r="E112" s="80">
        <f t="shared" si="61"/>
        <v>0</v>
      </c>
      <c r="F112" s="85">
        <f t="shared" si="58"/>
        <v>0</v>
      </c>
      <c r="G112" s="80">
        <f>SUM(G113:G117)</f>
        <v>0</v>
      </c>
      <c r="H112" s="85">
        <f t="shared" si="59"/>
        <v>0</v>
      </c>
      <c r="I112" s="30">
        <f>I113</f>
        <v>15193.4</v>
      </c>
      <c r="J112" s="16">
        <f t="shared" ref="J112" si="62">J113+J114+J115+J116+J117</f>
        <v>0</v>
      </c>
      <c r="K112" s="185" t="s">
        <v>81</v>
      </c>
      <c r="L112" s="108">
        <f t="shared" si="43"/>
        <v>0</v>
      </c>
      <c r="M112" s="108">
        <f t="shared" si="51"/>
        <v>0</v>
      </c>
      <c r="N112" s="127">
        <f t="shared" si="44"/>
        <v>0</v>
      </c>
    </row>
    <row r="113" spans="1:14" s="54" customFormat="1" outlineLevel="1" x14ac:dyDescent="0.25">
      <c r="A113" s="93"/>
      <c r="B113" s="103" t="s">
        <v>4</v>
      </c>
      <c r="C113" s="30">
        <v>15193.4</v>
      </c>
      <c r="D113" s="30">
        <v>15193.4</v>
      </c>
      <c r="E113" s="30">
        <v>0</v>
      </c>
      <c r="F113" s="31">
        <f t="shared" si="58"/>
        <v>0</v>
      </c>
      <c r="G113" s="30">
        <v>0</v>
      </c>
      <c r="H113" s="31">
        <f t="shared" si="59"/>
        <v>0</v>
      </c>
      <c r="I113" s="30">
        <v>15193.4</v>
      </c>
      <c r="J113" s="17">
        <f>D113-I113</f>
        <v>0</v>
      </c>
      <c r="K113" s="185"/>
      <c r="L113" s="108">
        <f t="shared" si="43"/>
        <v>0</v>
      </c>
      <c r="M113" s="108">
        <f t="shared" si="51"/>
        <v>0</v>
      </c>
      <c r="N113" s="127">
        <f t="shared" si="44"/>
        <v>0</v>
      </c>
    </row>
    <row r="114" spans="1:14" s="54" customFormat="1" outlineLevel="1" x14ac:dyDescent="0.25">
      <c r="A114" s="93"/>
      <c r="B114" s="103" t="s">
        <v>41</v>
      </c>
      <c r="C114" s="30"/>
      <c r="D114" s="30"/>
      <c r="E114" s="30"/>
      <c r="F114" s="31"/>
      <c r="G114" s="30"/>
      <c r="H114" s="31"/>
      <c r="I114" s="31"/>
      <c r="J114" s="17">
        <f>D114-I114</f>
        <v>0</v>
      </c>
      <c r="K114" s="185"/>
      <c r="L114" s="108">
        <f t="shared" si="43"/>
        <v>0</v>
      </c>
      <c r="M114" s="108">
        <f t="shared" si="51"/>
        <v>0</v>
      </c>
      <c r="N114" s="127">
        <f t="shared" si="44"/>
        <v>0</v>
      </c>
    </row>
    <row r="115" spans="1:14" s="54" customFormat="1" outlineLevel="1" x14ac:dyDescent="0.25">
      <c r="A115" s="93"/>
      <c r="B115" s="103" t="s">
        <v>43</v>
      </c>
      <c r="C115" s="30"/>
      <c r="D115" s="30"/>
      <c r="E115" s="30"/>
      <c r="F115" s="31"/>
      <c r="G115" s="30"/>
      <c r="H115" s="31"/>
      <c r="I115" s="31"/>
      <c r="J115" s="17">
        <f>D115-I115</f>
        <v>0</v>
      </c>
      <c r="K115" s="185"/>
      <c r="L115" s="108">
        <f t="shared" si="43"/>
        <v>0</v>
      </c>
      <c r="M115" s="108">
        <f t="shared" si="51"/>
        <v>0</v>
      </c>
      <c r="N115" s="127">
        <f t="shared" si="44"/>
        <v>0</v>
      </c>
    </row>
    <row r="116" spans="1:14" s="54" customFormat="1" outlineLevel="1" x14ac:dyDescent="0.25">
      <c r="A116" s="93"/>
      <c r="B116" s="103" t="s">
        <v>13</v>
      </c>
      <c r="C116" s="30"/>
      <c r="D116" s="69"/>
      <c r="E116" s="30"/>
      <c r="F116" s="31"/>
      <c r="G116" s="30"/>
      <c r="H116" s="31"/>
      <c r="I116" s="31"/>
      <c r="J116" s="17"/>
      <c r="K116" s="185"/>
      <c r="L116" s="108">
        <f t="shared" si="43"/>
        <v>0</v>
      </c>
      <c r="M116" s="108">
        <f t="shared" si="51"/>
        <v>0</v>
      </c>
      <c r="N116" s="127">
        <f t="shared" si="44"/>
        <v>0</v>
      </c>
    </row>
    <row r="117" spans="1:14" s="54" customFormat="1" outlineLevel="1" collapsed="1" x14ac:dyDescent="0.25">
      <c r="A117" s="93"/>
      <c r="B117" s="103" t="s">
        <v>5</v>
      </c>
      <c r="C117" s="30"/>
      <c r="D117" s="69"/>
      <c r="E117" s="30"/>
      <c r="F117" s="31"/>
      <c r="G117" s="30"/>
      <c r="H117" s="31"/>
      <c r="I117" s="31"/>
      <c r="J117" s="17"/>
      <c r="K117" s="185"/>
      <c r="L117" s="108">
        <f t="shared" si="43"/>
        <v>0</v>
      </c>
      <c r="M117" s="108">
        <f t="shared" si="51"/>
        <v>0</v>
      </c>
      <c r="N117" s="127">
        <f t="shared" si="44"/>
        <v>0</v>
      </c>
    </row>
    <row r="118" spans="1:14" s="53" customFormat="1" ht="66.75" customHeight="1" x14ac:dyDescent="0.25">
      <c r="A118" s="93" t="s">
        <v>56</v>
      </c>
      <c r="B118" s="89" t="s">
        <v>48</v>
      </c>
      <c r="C118" s="80">
        <f t="shared" ref="C118:E118" si="63">SUM(C119:C123)</f>
        <v>7934.4</v>
      </c>
      <c r="D118" s="80">
        <f t="shared" si="63"/>
        <v>7934.4</v>
      </c>
      <c r="E118" s="80">
        <f t="shared" si="63"/>
        <v>0</v>
      </c>
      <c r="F118" s="85">
        <f t="shared" si="58"/>
        <v>0</v>
      </c>
      <c r="G118" s="80">
        <f>SUM(G119:G123)</f>
        <v>0</v>
      </c>
      <c r="H118" s="85">
        <f t="shared" si="59"/>
        <v>0</v>
      </c>
      <c r="I118" s="80">
        <f>SUM(I119:I123)</f>
        <v>7934.4</v>
      </c>
      <c r="J118" s="80">
        <f t="shared" ref="J118" si="64">J119+J120+J121+J122+J123</f>
        <v>0</v>
      </c>
      <c r="K118" s="183" t="s">
        <v>75</v>
      </c>
      <c r="L118" s="108">
        <f t="shared" si="43"/>
        <v>0</v>
      </c>
      <c r="M118" s="108">
        <f t="shared" si="51"/>
        <v>0</v>
      </c>
      <c r="N118" s="127">
        <f t="shared" si="44"/>
        <v>0</v>
      </c>
    </row>
    <row r="119" spans="1:14" s="52" customFormat="1" ht="25.5" customHeight="1" x14ac:dyDescent="0.25">
      <c r="A119" s="93"/>
      <c r="B119" s="103" t="s">
        <v>4</v>
      </c>
      <c r="C119" s="30">
        <v>6077.4</v>
      </c>
      <c r="D119" s="30">
        <v>6077.4</v>
      </c>
      <c r="E119" s="30">
        <v>0</v>
      </c>
      <c r="F119" s="31">
        <f t="shared" si="58"/>
        <v>0</v>
      </c>
      <c r="G119" s="30">
        <v>0</v>
      </c>
      <c r="H119" s="31">
        <f t="shared" si="59"/>
        <v>0</v>
      </c>
      <c r="I119" s="30">
        <v>6077.4</v>
      </c>
      <c r="J119" s="30">
        <f>D119-I119</f>
        <v>0</v>
      </c>
      <c r="K119" s="183"/>
      <c r="L119" s="108">
        <f t="shared" si="43"/>
        <v>0</v>
      </c>
      <c r="M119" s="108">
        <f t="shared" si="51"/>
        <v>0</v>
      </c>
      <c r="N119" s="127">
        <f t="shared" si="44"/>
        <v>0</v>
      </c>
    </row>
    <row r="120" spans="1:14" s="52" customFormat="1" ht="25.5" customHeight="1" x14ac:dyDescent="0.25">
      <c r="A120" s="93"/>
      <c r="B120" s="103" t="s">
        <v>41</v>
      </c>
      <c r="C120" s="30">
        <v>1857</v>
      </c>
      <c r="D120" s="30">
        <v>1857</v>
      </c>
      <c r="E120" s="30">
        <v>0</v>
      </c>
      <c r="F120" s="31">
        <f t="shared" si="58"/>
        <v>0</v>
      </c>
      <c r="G120" s="30">
        <v>0</v>
      </c>
      <c r="H120" s="31">
        <f t="shared" si="59"/>
        <v>0</v>
      </c>
      <c r="I120" s="30">
        <v>1857</v>
      </c>
      <c r="J120" s="30">
        <f>D120-I120</f>
        <v>0</v>
      </c>
      <c r="K120" s="183"/>
      <c r="L120" s="108">
        <f t="shared" si="43"/>
        <v>0</v>
      </c>
      <c r="M120" s="108">
        <f t="shared" si="51"/>
        <v>0</v>
      </c>
      <c r="N120" s="127">
        <f t="shared" si="44"/>
        <v>0</v>
      </c>
    </row>
    <row r="121" spans="1:14" s="52" customFormat="1" ht="25.5" customHeight="1" x14ac:dyDescent="0.25">
      <c r="A121" s="93"/>
      <c r="B121" s="103" t="s">
        <v>43</v>
      </c>
      <c r="C121" s="30"/>
      <c r="D121" s="30"/>
      <c r="E121" s="30"/>
      <c r="F121" s="31"/>
      <c r="G121" s="30"/>
      <c r="H121" s="31"/>
      <c r="I121" s="31"/>
      <c r="J121" s="30">
        <f>D121-I121</f>
        <v>0</v>
      </c>
      <c r="K121" s="183"/>
      <c r="L121" s="108">
        <f t="shared" si="43"/>
        <v>0</v>
      </c>
      <c r="M121" s="108">
        <f t="shared" si="51"/>
        <v>0</v>
      </c>
      <c r="N121" s="127">
        <f t="shared" si="44"/>
        <v>0</v>
      </c>
    </row>
    <row r="122" spans="1:14" s="52" customFormat="1" ht="25.5" customHeight="1" x14ac:dyDescent="0.25">
      <c r="A122" s="93"/>
      <c r="B122" s="103" t="s">
        <v>13</v>
      </c>
      <c r="C122" s="30"/>
      <c r="D122" s="69"/>
      <c r="E122" s="30"/>
      <c r="F122" s="31"/>
      <c r="G122" s="30"/>
      <c r="H122" s="31"/>
      <c r="I122" s="31"/>
      <c r="J122" s="30"/>
      <c r="K122" s="183"/>
      <c r="L122" s="108">
        <f t="shared" si="43"/>
        <v>0</v>
      </c>
      <c r="M122" s="108">
        <f t="shared" si="51"/>
        <v>0</v>
      </c>
      <c r="N122" s="127">
        <f t="shared" si="44"/>
        <v>0</v>
      </c>
    </row>
    <row r="123" spans="1:14" s="52" customFormat="1" ht="25.5" customHeight="1" x14ac:dyDescent="0.25">
      <c r="A123" s="93"/>
      <c r="B123" s="103" t="s">
        <v>5</v>
      </c>
      <c r="C123" s="30"/>
      <c r="D123" s="69"/>
      <c r="E123" s="30"/>
      <c r="F123" s="31"/>
      <c r="G123" s="30"/>
      <c r="H123" s="31"/>
      <c r="I123" s="31"/>
      <c r="J123" s="30"/>
      <c r="K123" s="183"/>
      <c r="L123" s="108">
        <f t="shared" si="43"/>
        <v>0</v>
      </c>
      <c r="M123" s="108">
        <f t="shared" si="51"/>
        <v>0</v>
      </c>
      <c r="N123" s="127">
        <f t="shared" si="44"/>
        <v>0</v>
      </c>
    </row>
    <row r="124" spans="1:14" s="53" customFormat="1" ht="85.5" customHeight="1" x14ac:dyDescent="0.25">
      <c r="A124" s="93" t="s">
        <v>57</v>
      </c>
      <c r="B124" s="89" t="s">
        <v>65</v>
      </c>
      <c r="C124" s="80">
        <f t="shared" ref="C124:E124" si="65">SUM(C125:C129)</f>
        <v>3166.4</v>
      </c>
      <c r="D124" s="80">
        <f t="shared" si="65"/>
        <v>3166.4</v>
      </c>
      <c r="E124" s="80">
        <f t="shared" si="65"/>
        <v>0</v>
      </c>
      <c r="F124" s="85">
        <f t="shared" si="58"/>
        <v>0</v>
      </c>
      <c r="G124" s="80">
        <f>SUM(G125:G129)</f>
        <v>0</v>
      </c>
      <c r="H124" s="85">
        <f t="shared" si="59"/>
        <v>0</v>
      </c>
      <c r="I124" s="30">
        <f>I125</f>
        <v>3166.4</v>
      </c>
      <c r="J124" s="80">
        <f t="shared" ref="J124" si="66">J125+J126+J127+J128+J129</f>
        <v>0</v>
      </c>
      <c r="K124" s="156" t="s">
        <v>82</v>
      </c>
      <c r="L124" s="108">
        <f t="shared" si="43"/>
        <v>0</v>
      </c>
      <c r="M124" s="108">
        <f t="shared" si="51"/>
        <v>0</v>
      </c>
      <c r="N124" s="127">
        <f t="shared" si="44"/>
        <v>0</v>
      </c>
    </row>
    <row r="125" spans="1:14" s="52" customFormat="1" x14ac:dyDescent="0.25">
      <c r="A125" s="94"/>
      <c r="B125" s="77" t="s">
        <v>4</v>
      </c>
      <c r="C125" s="30">
        <v>3166.4</v>
      </c>
      <c r="D125" s="30">
        <v>3166.4</v>
      </c>
      <c r="E125" s="30"/>
      <c r="F125" s="31">
        <f t="shared" si="58"/>
        <v>0</v>
      </c>
      <c r="G125" s="30"/>
      <c r="H125" s="31">
        <f t="shared" si="59"/>
        <v>0</v>
      </c>
      <c r="I125" s="30">
        <v>3166.4</v>
      </c>
      <c r="J125" s="30">
        <f>D125-I125</f>
        <v>0</v>
      </c>
      <c r="K125" s="157"/>
      <c r="L125" s="108">
        <f t="shared" si="43"/>
        <v>0</v>
      </c>
      <c r="M125" s="108">
        <f t="shared" ref="M125:M180" si="67">J125-L125</f>
        <v>0</v>
      </c>
      <c r="N125" s="127">
        <f t="shared" si="44"/>
        <v>0</v>
      </c>
    </row>
    <row r="126" spans="1:14" s="52" customFormat="1" x14ac:dyDescent="0.25">
      <c r="A126" s="94"/>
      <c r="B126" s="77" t="s">
        <v>41</v>
      </c>
      <c r="C126" s="30"/>
      <c r="D126" s="30"/>
      <c r="E126" s="30"/>
      <c r="F126" s="31"/>
      <c r="G126" s="30"/>
      <c r="H126" s="31"/>
      <c r="I126" s="31"/>
      <c r="J126" s="30">
        <f>D126-I126</f>
        <v>0</v>
      </c>
      <c r="K126" s="157"/>
      <c r="L126" s="108">
        <f t="shared" si="43"/>
        <v>0</v>
      </c>
      <c r="M126" s="108">
        <f t="shared" si="67"/>
        <v>0</v>
      </c>
      <c r="N126" s="127">
        <f t="shared" si="44"/>
        <v>0</v>
      </c>
    </row>
    <row r="127" spans="1:14" s="52" customFormat="1" x14ac:dyDescent="0.25">
      <c r="A127" s="94"/>
      <c r="B127" s="77" t="s">
        <v>43</v>
      </c>
      <c r="C127" s="30"/>
      <c r="D127" s="30"/>
      <c r="E127" s="30"/>
      <c r="F127" s="31"/>
      <c r="G127" s="30"/>
      <c r="H127" s="31"/>
      <c r="I127" s="31"/>
      <c r="J127" s="30">
        <f>D127-I127</f>
        <v>0</v>
      </c>
      <c r="K127" s="157"/>
      <c r="L127" s="108">
        <f t="shared" si="43"/>
        <v>0</v>
      </c>
      <c r="M127" s="108">
        <f t="shared" si="67"/>
        <v>0</v>
      </c>
      <c r="N127" s="127">
        <f t="shared" si="44"/>
        <v>0</v>
      </c>
    </row>
    <row r="128" spans="1:14" s="52" customFormat="1" x14ac:dyDescent="0.25">
      <c r="A128" s="94"/>
      <c r="B128" s="77" t="s">
        <v>13</v>
      </c>
      <c r="C128" s="30"/>
      <c r="D128" s="69"/>
      <c r="E128" s="30"/>
      <c r="F128" s="31"/>
      <c r="G128" s="30"/>
      <c r="H128" s="31"/>
      <c r="I128" s="31"/>
      <c r="J128" s="30"/>
      <c r="K128" s="157"/>
      <c r="L128" s="108">
        <f t="shared" si="43"/>
        <v>0</v>
      </c>
      <c r="M128" s="108">
        <f t="shared" si="67"/>
        <v>0</v>
      </c>
      <c r="N128" s="127">
        <f t="shared" si="44"/>
        <v>0</v>
      </c>
    </row>
    <row r="129" spans="1:14" s="52" customFormat="1" x14ac:dyDescent="0.25">
      <c r="A129" s="94"/>
      <c r="B129" s="77" t="s">
        <v>5</v>
      </c>
      <c r="C129" s="30"/>
      <c r="D129" s="69"/>
      <c r="E129" s="30"/>
      <c r="F129" s="31"/>
      <c r="G129" s="30"/>
      <c r="H129" s="31"/>
      <c r="I129" s="31"/>
      <c r="J129" s="30"/>
      <c r="K129" s="158"/>
      <c r="L129" s="108">
        <f t="shared" si="43"/>
        <v>0</v>
      </c>
      <c r="M129" s="108">
        <f t="shared" si="67"/>
        <v>0</v>
      </c>
      <c r="N129" s="127">
        <f t="shared" si="44"/>
        <v>0</v>
      </c>
    </row>
    <row r="130" spans="1:14" s="49" customFormat="1" ht="332.25" customHeight="1" x14ac:dyDescent="0.25">
      <c r="A130" s="186" t="s">
        <v>21</v>
      </c>
      <c r="B130" s="196" t="s">
        <v>97</v>
      </c>
      <c r="C130" s="190">
        <f>SUM(C132:C136)</f>
        <v>101474.5</v>
      </c>
      <c r="D130" s="190">
        <f>SUM(D132:D136)</f>
        <v>101474.5</v>
      </c>
      <c r="E130" s="190">
        <f t="shared" ref="E130:G130" si="68">SUM(E132:E136)</f>
        <v>0</v>
      </c>
      <c r="F130" s="224">
        <f t="shared" si="58"/>
        <v>0</v>
      </c>
      <c r="G130" s="190">
        <f t="shared" si="68"/>
        <v>0</v>
      </c>
      <c r="H130" s="224">
        <f t="shared" si="59"/>
        <v>0</v>
      </c>
      <c r="I130" s="194">
        <f>I132+I133+I134+I135+I136</f>
        <v>101474.5</v>
      </c>
      <c r="J130" s="194">
        <f>SUM(J132:J136)</f>
        <v>0</v>
      </c>
      <c r="K130" s="187" t="s">
        <v>77</v>
      </c>
      <c r="L130" s="108">
        <f t="shared" si="43"/>
        <v>0</v>
      </c>
      <c r="M130" s="108">
        <f t="shared" si="67"/>
        <v>0</v>
      </c>
      <c r="N130" s="127">
        <f t="shared" si="44"/>
        <v>0</v>
      </c>
    </row>
    <row r="131" spans="1:14" s="49" customFormat="1" ht="83.25" customHeight="1" x14ac:dyDescent="0.25">
      <c r="A131" s="186"/>
      <c r="B131" s="197"/>
      <c r="C131" s="191"/>
      <c r="D131" s="191"/>
      <c r="E131" s="191"/>
      <c r="F131" s="225"/>
      <c r="G131" s="191"/>
      <c r="H131" s="225"/>
      <c r="I131" s="195"/>
      <c r="J131" s="195"/>
      <c r="K131" s="187"/>
      <c r="L131" s="108">
        <f t="shared" si="43"/>
        <v>0</v>
      </c>
      <c r="M131" s="108">
        <f t="shared" si="67"/>
        <v>0</v>
      </c>
      <c r="N131" s="127">
        <f t="shared" si="44"/>
        <v>0</v>
      </c>
    </row>
    <row r="132" spans="1:14" s="46" customFormat="1" ht="27" customHeight="1" x14ac:dyDescent="0.25">
      <c r="A132" s="186"/>
      <c r="B132" s="71" t="s">
        <v>4</v>
      </c>
      <c r="C132" s="30"/>
      <c r="D132" s="30"/>
      <c r="E132" s="30"/>
      <c r="F132" s="31"/>
      <c r="G132" s="30"/>
      <c r="H132" s="31"/>
      <c r="I132" s="76"/>
      <c r="J132" s="76">
        <f>D132-I132</f>
        <v>0</v>
      </c>
      <c r="K132" s="187"/>
      <c r="L132" s="108">
        <f t="shared" si="43"/>
        <v>0</v>
      </c>
      <c r="M132" s="108">
        <f t="shared" si="67"/>
        <v>0</v>
      </c>
      <c r="N132" s="127">
        <f t="shared" si="44"/>
        <v>0</v>
      </c>
    </row>
    <row r="133" spans="1:14" s="131" customFormat="1" ht="27" customHeight="1" x14ac:dyDescent="0.25">
      <c r="A133" s="186"/>
      <c r="B133" s="129" t="s">
        <v>16</v>
      </c>
      <c r="C133" s="44">
        <v>20636.7</v>
      </c>
      <c r="D133" s="44">
        <v>20636.7</v>
      </c>
      <c r="E133" s="44">
        <v>0</v>
      </c>
      <c r="F133" s="84">
        <f>E133/D133</f>
        <v>0</v>
      </c>
      <c r="G133" s="44">
        <v>0</v>
      </c>
      <c r="H133" s="84">
        <f>G133/D133</f>
        <v>0</v>
      </c>
      <c r="I133" s="43">
        <v>20636.7</v>
      </c>
      <c r="J133" s="44">
        <f>D133-I133</f>
        <v>0</v>
      </c>
      <c r="K133" s="187"/>
      <c r="L133" s="108">
        <f t="shared" si="43"/>
        <v>0</v>
      </c>
      <c r="M133" s="116">
        <f t="shared" si="67"/>
        <v>0</v>
      </c>
      <c r="N133" s="127">
        <f t="shared" si="44"/>
        <v>0</v>
      </c>
    </row>
    <row r="134" spans="1:14" s="131" customFormat="1" ht="27" customHeight="1" x14ac:dyDescent="0.25">
      <c r="A134" s="186"/>
      <c r="B134" s="129" t="s">
        <v>11</v>
      </c>
      <c r="C134" s="44">
        <v>33153.94</v>
      </c>
      <c r="D134" s="44">
        <v>33153.94</v>
      </c>
      <c r="E134" s="44">
        <f>G134</f>
        <v>0</v>
      </c>
      <c r="F134" s="84">
        <f>E134/D134</f>
        <v>0</v>
      </c>
      <c r="G134" s="44">
        <v>0</v>
      </c>
      <c r="H134" s="84">
        <f>G134/D134</f>
        <v>0</v>
      </c>
      <c r="I134" s="43">
        <v>33153.94</v>
      </c>
      <c r="J134" s="44">
        <f>D134-I134</f>
        <v>0</v>
      </c>
      <c r="K134" s="187"/>
      <c r="L134" s="108">
        <f t="shared" si="43"/>
        <v>0</v>
      </c>
      <c r="M134" s="116">
        <f t="shared" si="67"/>
        <v>0</v>
      </c>
      <c r="N134" s="127">
        <f t="shared" si="44"/>
        <v>0</v>
      </c>
    </row>
    <row r="135" spans="1:14" s="46" customFormat="1" ht="27" customHeight="1" x14ac:dyDescent="0.25">
      <c r="A135" s="186"/>
      <c r="B135" s="71" t="s">
        <v>13</v>
      </c>
      <c r="C135" s="44"/>
      <c r="D135" s="44"/>
      <c r="E135" s="144"/>
      <c r="F135" s="84"/>
      <c r="G135" s="144"/>
      <c r="H135" s="84"/>
      <c r="I135" s="43"/>
      <c r="J135" s="43">
        <f>D135-I135</f>
        <v>0</v>
      </c>
      <c r="K135" s="187"/>
      <c r="L135" s="108">
        <f t="shared" si="43"/>
        <v>0</v>
      </c>
      <c r="M135" s="108">
        <f t="shared" si="67"/>
        <v>0</v>
      </c>
      <c r="N135" s="127">
        <f t="shared" si="44"/>
        <v>0</v>
      </c>
    </row>
    <row r="136" spans="1:14" s="46" customFormat="1" ht="27" customHeight="1" x14ac:dyDescent="0.25">
      <c r="A136" s="186"/>
      <c r="B136" s="71" t="s">
        <v>5</v>
      </c>
      <c r="C136" s="43">
        <v>47683.86</v>
      </c>
      <c r="D136" s="43">
        <v>47683.86</v>
      </c>
      <c r="E136" s="44">
        <v>0</v>
      </c>
      <c r="F136" s="84">
        <f t="shared" ref="F136:F142" si="69">E136/D136</f>
        <v>0</v>
      </c>
      <c r="G136" s="44">
        <v>0</v>
      </c>
      <c r="H136" s="84">
        <f t="shared" ref="H136:H142" si="70">G136/D136</f>
        <v>0</v>
      </c>
      <c r="I136" s="43">
        <v>47683.86</v>
      </c>
      <c r="J136" s="43">
        <f>D136-I136</f>
        <v>0</v>
      </c>
      <c r="K136" s="187"/>
      <c r="L136" s="108">
        <f t="shared" si="43"/>
        <v>0</v>
      </c>
      <c r="M136" s="108">
        <f t="shared" si="67"/>
        <v>0</v>
      </c>
      <c r="N136" s="127">
        <f t="shared" si="44"/>
        <v>0</v>
      </c>
    </row>
    <row r="137" spans="1:14" s="49" customFormat="1" ht="409.5" customHeight="1" x14ac:dyDescent="0.25">
      <c r="A137" s="181" t="s">
        <v>22</v>
      </c>
      <c r="B137" s="188" t="s">
        <v>98</v>
      </c>
      <c r="C137" s="190">
        <f>C139+C140+C141+C142+C143</f>
        <v>43303.519999999997</v>
      </c>
      <c r="D137" s="190">
        <f>D139+D140+D141+D142+D143</f>
        <v>43303.519999999997</v>
      </c>
      <c r="E137" s="190">
        <f>E139+E140+E141+E142+E143</f>
        <v>764</v>
      </c>
      <c r="F137" s="192">
        <f t="shared" si="69"/>
        <v>0.02</v>
      </c>
      <c r="G137" s="190">
        <f>G139+G140+G141+G142+G143</f>
        <v>514.79</v>
      </c>
      <c r="H137" s="192">
        <f t="shared" si="70"/>
        <v>0.01</v>
      </c>
      <c r="I137" s="226">
        <f>I139+I140+I141+I142+I143</f>
        <v>43303.519999999997</v>
      </c>
      <c r="J137" s="226">
        <f>J140+J139+J141+J142+J143</f>
        <v>0</v>
      </c>
      <c r="K137" s="230" t="s">
        <v>109</v>
      </c>
      <c r="L137" s="108">
        <f t="shared" si="43"/>
        <v>0</v>
      </c>
      <c r="M137" s="108">
        <f t="shared" si="67"/>
        <v>0</v>
      </c>
      <c r="N137" s="127">
        <f t="shared" si="44"/>
        <v>0</v>
      </c>
    </row>
    <row r="138" spans="1:14" s="49" customFormat="1" ht="190.5" customHeight="1" x14ac:dyDescent="0.25">
      <c r="A138" s="182"/>
      <c r="B138" s="189"/>
      <c r="C138" s="191"/>
      <c r="D138" s="191"/>
      <c r="E138" s="191"/>
      <c r="F138" s="193"/>
      <c r="G138" s="191"/>
      <c r="H138" s="193"/>
      <c r="I138" s="226"/>
      <c r="J138" s="226"/>
      <c r="K138" s="184"/>
      <c r="L138" s="108">
        <f t="shared" si="43"/>
        <v>0</v>
      </c>
      <c r="M138" s="108">
        <f t="shared" si="67"/>
        <v>0</v>
      </c>
      <c r="N138" s="127">
        <f t="shared" si="44"/>
        <v>0</v>
      </c>
    </row>
    <row r="139" spans="1:14" s="46" customFormat="1" ht="39.75" customHeight="1" x14ac:dyDescent="0.25">
      <c r="A139" s="58"/>
      <c r="B139" s="102" t="s">
        <v>4</v>
      </c>
      <c r="C139" s="30"/>
      <c r="D139" s="30"/>
      <c r="E139" s="44"/>
      <c r="F139" s="31"/>
      <c r="G139" s="30"/>
      <c r="H139" s="31"/>
      <c r="I139" s="30"/>
      <c r="J139" s="44">
        <f>D139-I139</f>
        <v>0</v>
      </c>
      <c r="K139" s="184"/>
      <c r="L139" s="108">
        <f t="shared" ref="L139:L180" si="71">D139-I139</f>
        <v>0</v>
      </c>
      <c r="M139" s="108">
        <f t="shared" si="67"/>
        <v>0</v>
      </c>
      <c r="N139" s="127">
        <f t="shared" ref="N139:N180" si="72">D139-I139</f>
        <v>0</v>
      </c>
    </row>
    <row r="140" spans="1:14" s="46" customFormat="1" ht="39.75" customHeight="1" x14ac:dyDescent="0.25">
      <c r="A140" s="59"/>
      <c r="B140" s="102" t="s">
        <v>16</v>
      </c>
      <c r="C140" s="30">
        <v>25076.799999999999</v>
      </c>
      <c r="D140" s="30">
        <v>25076.799999999999</v>
      </c>
      <c r="E140" s="30">
        <v>764</v>
      </c>
      <c r="F140" s="31">
        <f t="shared" si="69"/>
        <v>0.03</v>
      </c>
      <c r="G140" s="30">
        <v>514.79</v>
      </c>
      <c r="H140" s="31">
        <f t="shared" si="70"/>
        <v>0.02</v>
      </c>
      <c r="I140" s="30">
        <v>25076.799999999999</v>
      </c>
      <c r="J140" s="44">
        <f>D140-I140</f>
        <v>0</v>
      </c>
      <c r="K140" s="184"/>
      <c r="L140" s="108">
        <f t="shared" si="71"/>
        <v>0</v>
      </c>
      <c r="M140" s="108">
        <f t="shared" si="67"/>
        <v>0</v>
      </c>
      <c r="N140" s="127">
        <f t="shared" si="72"/>
        <v>0</v>
      </c>
    </row>
    <row r="141" spans="1:14" s="46" customFormat="1" ht="39.75" customHeight="1" x14ac:dyDescent="0.25">
      <c r="A141" s="59"/>
      <c r="B141" s="102" t="s">
        <v>11</v>
      </c>
      <c r="C141" s="30">
        <f>18226.72-C142</f>
        <v>4091.04</v>
      </c>
      <c r="D141" s="30">
        <f>18226.72-D142</f>
        <v>4091.04</v>
      </c>
      <c r="E141" s="30">
        <f>G141</f>
        <v>0</v>
      </c>
      <c r="F141" s="31">
        <f t="shared" si="69"/>
        <v>0</v>
      </c>
      <c r="G141" s="30">
        <v>0</v>
      </c>
      <c r="H141" s="31">
        <f t="shared" si="70"/>
        <v>0</v>
      </c>
      <c r="I141" s="30">
        <f>18226.72-I142</f>
        <v>4091.04</v>
      </c>
      <c r="J141" s="44">
        <f>D141-I141</f>
        <v>0</v>
      </c>
      <c r="K141" s="184"/>
      <c r="L141" s="108">
        <f t="shared" si="71"/>
        <v>0</v>
      </c>
      <c r="M141" s="108">
        <f t="shared" si="67"/>
        <v>0</v>
      </c>
      <c r="N141" s="127">
        <f t="shared" si="72"/>
        <v>0</v>
      </c>
    </row>
    <row r="142" spans="1:14" s="46" customFormat="1" ht="39.75" customHeight="1" x14ac:dyDescent="0.25">
      <c r="A142" s="59"/>
      <c r="B142" s="102" t="s">
        <v>13</v>
      </c>
      <c r="C142" s="30">
        <v>14135.68</v>
      </c>
      <c r="D142" s="30">
        <v>14135.68</v>
      </c>
      <c r="E142" s="30">
        <f>G142</f>
        <v>0</v>
      </c>
      <c r="F142" s="31">
        <f t="shared" si="69"/>
        <v>0</v>
      </c>
      <c r="G142" s="30">
        <v>0</v>
      </c>
      <c r="H142" s="31">
        <f t="shared" si="70"/>
        <v>0</v>
      </c>
      <c r="I142" s="30">
        <v>14135.68</v>
      </c>
      <c r="J142" s="44">
        <f>D142-I142</f>
        <v>0</v>
      </c>
      <c r="K142" s="184"/>
      <c r="L142" s="108">
        <f t="shared" si="71"/>
        <v>0</v>
      </c>
      <c r="M142" s="108">
        <f t="shared" si="67"/>
        <v>0</v>
      </c>
      <c r="N142" s="127">
        <f t="shared" si="72"/>
        <v>0</v>
      </c>
    </row>
    <row r="143" spans="1:14" s="46" customFormat="1" ht="39.75" customHeight="1" x14ac:dyDescent="0.25">
      <c r="A143" s="59"/>
      <c r="B143" s="102" t="s">
        <v>5</v>
      </c>
      <c r="C143" s="30"/>
      <c r="D143" s="30"/>
      <c r="E143" s="30"/>
      <c r="F143" s="31"/>
      <c r="G143" s="30"/>
      <c r="H143" s="31"/>
      <c r="I143" s="30"/>
      <c r="J143" s="109"/>
      <c r="K143" s="184"/>
      <c r="L143" s="108">
        <f t="shared" si="71"/>
        <v>0</v>
      </c>
      <c r="M143" s="108">
        <f t="shared" si="67"/>
        <v>0</v>
      </c>
      <c r="N143" s="127">
        <f t="shared" si="72"/>
        <v>0</v>
      </c>
    </row>
    <row r="144" spans="1:14" s="49" customFormat="1" ht="111" customHeight="1" x14ac:dyDescent="0.25">
      <c r="A144" s="78" t="s">
        <v>23</v>
      </c>
      <c r="B144" s="74" t="s">
        <v>99</v>
      </c>
      <c r="C144" s="24"/>
      <c r="D144" s="24"/>
      <c r="E144" s="24"/>
      <c r="F144" s="25"/>
      <c r="G144" s="24"/>
      <c r="H144" s="25"/>
      <c r="I144" s="25"/>
      <c r="J144" s="18"/>
      <c r="K144" s="174" t="s">
        <v>40</v>
      </c>
      <c r="L144" s="108">
        <f t="shared" si="71"/>
        <v>0</v>
      </c>
      <c r="M144" s="108">
        <f t="shared" si="67"/>
        <v>0</v>
      </c>
      <c r="N144" s="127">
        <f t="shared" si="72"/>
        <v>0</v>
      </c>
    </row>
    <row r="145" spans="1:14" s="49" customFormat="1" x14ac:dyDescent="0.25">
      <c r="A145" s="78"/>
      <c r="B145" s="71" t="s">
        <v>4</v>
      </c>
      <c r="C145" s="24"/>
      <c r="D145" s="24"/>
      <c r="E145" s="24"/>
      <c r="F145" s="25"/>
      <c r="G145" s="24"/>
      <c r="H145" s="25"/>
      <c r="I145" s="25"/>
      <c r="J145" s="18"/>
      <c r="K145" s="175"/>
      <c r="L145" s="108">
        <f t="shared" si="71"/>
        <v>0</v>
      </c>
      <c r="M145" s="108">
        <f t="shared" si="67"/>
        <v>0</v>
      </c>
      <c r="N145" s="127">
        <f t="shared" si="72"/>
        <v>0</v>
      </c>
    </row>
    <row r="146" spans="1:14" s="49" customFormat="1" x14ac:dyDescent="0.25">
      <c r="A146" s="78"/>
      <c r="B146" s="71" t="s">
        <v>16</v>
      </c>
      <c r="C146" s="24"/>
      <c r="D146" s="24"/>
      <c r="E146" s="24"/>
      <c r="F146" s="25"/>
      <c r="G146" s="24"/>
      <c r="H146" s="25"/>
      <c r="I146" s="25"/>
      <c r="J146" s="18"/>
      <c r="K146" s="175"/>
      <c r="L146" s="108">
        <f t="shared" si="71"/>
        <v>0</v>
      </c>
      <c r="M146" s="108">
        <f t="shared" si="67"/>
        <v>0</v>
      </c>
      <c r="N146" s="127">
        <f t="shared" si="72"/>
        <v>0</v>
      </c>
    </row>
    <row r="147" spans="1:14" s="49" customFormat="1" x14ac:dyDescent="0.25">
      <c r="A147" s="78"/>
      <c r="B147" s="71" t="s">
        <v>11</v>
      </c>
      <c r="C147" s="24"/>
      <c r="D147" s="24"/>
      <c r="E147" s="24"/>
      <c r="F147" s="25"/>
      <c r="G147" s="24"/>
      <c r="H147" s="25"/>
      <c r="I147" s="25"/>
      <c r="J147" s="18"/>
      <c r="K147" s="175"/>
      <c r="L147" s="108">
        <f t="shared" si="71"/>
        <v>0</v>
      </c>
      <c r="M147" s="108">
        <f t="shared" si="67"/>
        <v>0</v>
      </c>
      <c r="N147" s="127">
        <f t="shared" si="72"/>
        <v>0</v>
      </c>
    </row>
    <row r="148" spans="1:14" s="49" customFormat="1" x14ac:dyDescent="0.25">
      <c r="A148" s="78"/>
      <c r="B148" s="71" t="s">
        <v>13</v>
      </c>
      <c r="C148" s="24"/>
      <c r="D148" s="24"/>
      <c r="E148" s="24"/>
      <c r="F148" s="25"/>
      <c r="G148" s="24"/>
      <c r="H148" s="25"/>
      <c r="I148" s="25"/>
      <c r="J148" s="18"/>
      <c r="K148" s="175"/>
      <c r="L148" s="108">
        <f t="shared" si="71"/>
        <v>0</v>
      </c>
      <c r="M148" s="108">
        <f t="shared" si="67"/>
        <v>0</v>
      </c>
      <c r="N148" s="127">
        <f t="shared" si="72"/>
        <v>0</v>
      </c>
    </row>
    <row r="149" spans="1:14" s="49" customFormat="1" x14ac:dyDescent="0.25">
      <c r="A149" s="78"/>
      <c r="B149" s="71" t="s">
        <v>5</v>
      </c>
      <c r="C149" s="24"/>
      <c r="D149" s="24"/>
      <c r="E149" s="24"/>
      <c r="F149" s="25"/>
      <c r="G149" s="24"/>
      <c r="H149" s="25"/>
      <c r="I149" s="25"/>
      <c r="J149" s="18"/>
      <c r="K149" s="176"/>
      <c r="L149" s="108">
        <f t="shared" si="71"/>
        <v>0</v>
      </c>
      <c r="M149" s="108">
        <f t="shared" si="67"/>
        <v>0</v>
      </c>
      <c r="N149" s="127">
        <f t="shared" si="72"/>
        <v>0</v>
      </c>
    </row>
    <row r="150" spans="1:14" s="50" customFormat="1" ht="209.25" customHeight="1" x14ac:dyDescent="0.25">
      <c r="A150" s="78" t="s">
        <v>24</v>
      </c>
      <c r="B150" s="74" t="s">
        <v>100</v>
      </c>
      <c r="C150" s="134">
        <f>SUM(C151:C155)</f>
        <v>84.1</v>
      </c>
      <c r="D150" s="134">
        <f t="shared" ref="D150:J150" si="73">SUM(D151:D155)</f>
        <v>84.1</v>
      </c>
      <c r="E150" s="134">
        <f t="shared" si="73"/>
        <v>0</v>
      </c>
      <c r="F150" s="134">
        <f t="shared" si="73"/>
        <v>0</v>
      </c>
      <c r="G150" s="134">
        <f t="shared" si="73"/>
        <v>0</v>
      </c>
      <c r="H150" s="134">
        <f t="shared" si="73"/>
        <v>0</v>
      </c>
      <c r="I150" s="134">
        <f t="shared" si="73"/>
        <v>84.1</v>
      </c>
      <c r="J150" s="134">
        <f t="shared" si="73"/>
        <v>0</v>
      </c>
      <c r="K150" s="174" t="s">
        <v>66</v>
      </c>
      <c r="L150" s="108">
        <f t="shared" si="71"/>
        <v>0</v>
      </c>
      <c r="M150" s="108">
        <f t="shared" si="67"/>
        <v>0</v>
      </c>
      <c r="N150" s="127">
        <f t="shared" si="72"/>
        <v>0</v>
      </c>
    </row>
    <row r="151" spans="1:14" s="50" customFormat="1" ht="35.25" customHeight="1" x14ac:dyDescent="0.25">
      <c r="A151" s="78"/>
      <c r="B151" s="71" t="s">
        <v>4</v>
      </c>
      <c r="C151" s="81"/>
      <c r="D151" s="81"/>
      <c r="E151" s="81"/>
      <c r="F151" s="100"/>
      <c r="G151" s="81"/>
      <c r="H151" s="100"/>
      <c r="I151" s="81"/>
      <c r="J151" s="100"/>
      <c r="K151" s="175"/>
      <c r="L151" s="108">
        <f t="shared" si="71"/>
        <v>0</v>
      </c>
      <c r="M151" s="108">
        <f t="shared" si="67"/>
        <v>0</v>
      </c>
      <c r="N151" s="127">
        <f t="shared" si="72"/>
        <v>0</v>
      </c>
    </row>
    <row r="152" spans="1:14" s="50" customFormat="1" ht="61.5" customHeight="1" x14ac:dyDescent="0.25">
      <c r="A152" s="78"/>
      <c r="B152" s="71" t="s">
        <v>16</v>
      </c>
      <c r="C152" s="81">
        <v>84.1</v>
      </c>
      <c r="D152" s="81">
        <v>84.1</v>
      </c>
      <c r="E152" s="81">
        <v>0</v>
      </c>
      <c r="F152" s="100"/>
      <c r="G152" s="81"/>
      <c r="H152" s="100"/>
      <c r="I152" s="81">
        <v>84.1</v>
      </c>
      <c r="J152" s="100">
        <f>D152-I152</f>
        <v>0</v>
      </c>
      <c r="K152" s="175"/>
      <c r="L152" s="108">
        <f t="shared" si="71"/>
        <v>0</v>
      </c>
      <c r="M152" s="108">
        <f t="shared" si="67"/>
        <v>0</v>
      </c>
      <c r="N152" s="127">
        <f t="shared" si="72"/>
        <v>0</v>
      </c>
    </row>
    <row r="153" spans="1:14" s="50" customFormat="1" ht="35.25" customHeight="1" x14ac:dyDescent="0.25">
      <c r="A153" s="78"/>
      <c r="B153" s="71" t="s">
        <v>11</v>
      </c>
      <c r="C153" s="81"/>
      <c r="D153" s="81"/>
      <c r="E153" s="81"/>
      <c r="F153" s="100"/>
      <c r="G153" s="81"/>
      <c r="H153" s="100"/>
      <c r="I153" s="81"/>
      <c r="J153" s="100">
        <f>D153-I153</f>
        <v>0</v>
      </c>
      <c r="K153" s="175"/>
      <c r="L153" s="108">
        <f t="shared" si="71"/>
        <v>0</v>
      </c>
      <c r="M153" s="108">
        <f t="shared" si="67"/>
        <v>0</v>
      </c>
      <c r="N153" s="127">
        <f t="shared" si="72"/>
        <v>0</v>
      </c>
    </row>
    <row r="154" spans="1:14" s="50" customFormat="1" ht="35.25" customHeight="1" x14ac:dyDescent="0.25">
      <c r="A154" s="78"/>
      <c r="B154" s="71" t="s">
        <v>13</v>
      </c>
      <c r="C154" s="81"/>
      <c r="D154" s="81"/>
      <c r="E154" s="81"/>
      <c r="F154" s="100"/>
      <c r="G154" s="81"/>
      <c r="H154" s="100"/>
      <c r="I154" s="81"/>
      <c r="J154" s="100">
        <f>D154-I154</f>
        <v>0</v>
      </c>
      <c r="K154" s="175"/>
      <c r="L154" s="108">
        <f t="shared" si="71"/>
        <v>0</v>
      </c>
      <c r="M154" s="108">
        <f t="shared" si="67"/>
        <v>0</v>
      </c>
      <c r="N154" s="127">
        <f t="shared" si="72"/>
        <v>0</v>
      </c>
    </row>
    <row r="155" spans="1:14" s="50" customFormat="1" ht="35.25" customHeight="1" x14ac:dyDescent="0.25">
      <c r="A155" s="78"/>
      <c r="B155" s="71" t="s">
        <v>5</v>
      </c>
      <c r="C155" s="81"/>
      <c r="D155" s="81"/>
      <c r="E155" s="81"/>
      <c r="F155" s="100"/>
      <c r="G155" s="81"/>
      <c r="H155" s="100"/>
      <c r="I155" s="81"/>
      <c r="J155" s="100">
        <f>D155-I155</f>
        <v>0</v>
      </c>
      <c r="K155" s="176"/>
      <c r="L155" s="108">
        <f t="shared" si="71"/>
        <v>0</v>
      </c>
      <c r="M155" s="108">
        <f t="shared" si="67"/>
        <v>0</v>
      </c>
      <c r="N155" s="127">
        <f t="shared" si="72"/>
        <v>0</v>
      </c>
    </row>
    <row r="156" spans="1:14" s="98" customFormat="1" ht="209.25" customHeight="1" x14ac:dyDescent="0.25">
      <c r="A156" s="104" t="s">
        <v>25</v>
      </c>
      <c r="B156" s="112" t="s">
        <v>101</v>
      </c>
      <c r="C156" s="145">
        <f>C158+C157+C159+C160+C161</f>
        <v>140668.32999999999</v>
      </c>
      <c r="D156" s="145">
        <f t="shared" ref="D156:J156" si="74">D158+D157+D159+D160+D161</f>
        <v>140668.32999999999</v>
      </c>
      <c r="E156" s="145">
        <f t="shared" si="74"/>
        <v>0</v>
      </c>
      <c r="F156" s="31">
        <f>E156/D156</f>
        <v>0</v>
      </c>
      <c r="G156" s="145">
        <f>G158+G157+G159+G160+G161</f>
        <v>0</v>
      </c>
      <c r="H156" s="31">
        <f t="shared" ref="H156" si="75">G156/D156</f>
        <v>0</v>
      </c>
      <c r="I156" s="145">
        <f>I158+I157+I159+I160+I161</f>
        <v>140668.32999999999</v>
      </c>
      <c r="J156" s="146">
        <f t="shared" si="74"/>
        <v>0</v>
      </c>
      <c r="K156" s="231" t="s">
        <v>79</v>
      </c>
      <c r="L156" s="108">
        <f t="shared" si="71"/>
        <v>0</v>
      </c>
      <c r="M156" s="108">
        <f t="shared" si="67"/>
        <v>0</v>
      </c>
      <c r="N156" s="127">
        <f t="shared" si="72"/>
        <v>0</v>
      </c>
    </row>
    <row r="157" spans="1:14" s="46" customFormat="1" ht="33" customHeight="1" x14ac:dyDescent="0.25">
      <c r="A157" s="60"/>
      <c r="B157" s="71" t="s">
        <v>4</v>
      </c>
      <c r="C157" s="30"/>
      <c r="D157" s="30"/>
      <c r="E157" s="30"/>
      <c r="F157" s="31"/>
      <c r="G157" s="30"/>
      <c r="H157" s="31"/>
      <c r="I157" s="30"/>
      <c r="J157" s="148"/>
      <c r="K157" s="232"/>
      <c r="L157" s="108">
        <f t="shared" si="71"/>
        <v>0</v>
      </c>
      <c r="M157" s="108">
        <f t="shared" si="67"/>
        <v>0</v>
      </c>
      <c r="N157" s="127">
        <f t="shared" si="72"/>
        <v>0</v>
      </c>
    </row>
    <row r="158" spans="1:14" s="46" customFormat="1" ht="33" customHeight="1" x14ac:dyDescent="0.25">
      <c r="A158" s="60"/>
      <c r="B158" s="71" t="s">
        <v>16</v>
      </c>
      <c r="C158" s="30">
        <v>128144.8</v>
      </c>
      <c r="D158" s="30">
        <v>128144.8</v>
      </c>
      <c r="E158" s="30">
        <v>0</v>
      </c>
      <c r="F158" s="31">
        <f>E158/D158</f>
        <v>0</v>
      </c>
      <c r="G158" s="30">
        <v>0</v>
      </c>
      <c r="H158" s="31">
        <f>G158/D158</f>
        <v>0</v>
      </c>
      <c r="I158" s="30">
        <v>128144.8</v>
      </c>
      <c r="J158" s="148">
        <f>D158-I158</f>
        <v>0</v>
      </c>
      <c r="K158" s="232"/>
      <c r="L158" s="108">
        <f t="shared" si="71"/>
        <v>0</v>
      </c>
      <c r="M158" s="108">
        <f t="shared" si="67"/>
        <v>0</v>
      </c>
      <c r="N158" s="127">
        <f t="shared" si="72"/>
        <v>0</v>
      </c>
    </row>
    <row r="159" spans="1:14" s="46" customFormat="1" ht="33" customHeight="1" x14ac:dyDescent="0.25">
      <c r="A159" s="60"/>
      <c r="B159" s="71" t="s">
        <v>11</v>
      </c>
      <c r="C159" s="30">
        <f>12523.53-C160</f>
        <v>12518.6</v>
      </c>
      <c r="D159" s="30">
        <f>12523.53-D160</f>
        <v>12518.6</v>
      </c>
      <c r="E159" s="30">
        <f>G159</f>
        <v>0</v>
      </c>
      <c r="F159" s="31">
        <f>E159/D159</f>
        <v>0</v>
      </c>
      <c r="G159" s="30">
        <v>0</v>
      </c>
      <c r="H159" s="31">
        <f>G159/D159</f>
        <v>0</v>
      </c>
      <c r="I159" s="30">
        <v>12518.6</v>
      </c>
      <c r="J159" s="148">
        <f>D159-I159</f>
        <v>0</v>
      </c>
      <c r="K159" s="233"/>
      <c r="L159" s="108">
        <f t="shared" si="71"/>
        <v>0</v>
      </c>
      <c r="M159" s="108">
        <f t="shared" si="67"/>
        <v>0</v>
      </c>
      <c r="N159" s="127">
        <f t="shared" si="72"/>
        <v>0</v>
      </c>
    </row>
    <row r="160" spans="1:14" s="46" customFormat="1" ht="33" customHeight="1" x14ac:dyDescent="0.25">
      <c r="A160" s="60"/>
      <c r="B160" s="71" t="s">
        <v>13</v>
      </c>
      <c r="C160" s="30">
        <v>4.93</v>
      </c>
      <c r="D160" s="30">
        <f>C160</f>
        <v>4.93</v>
      </c>
      <c r="E160" s="30">
        <f>G160</f>
        <v>0</v>
      </c>
      <c r="F160" s="31">
        <f>E160/D160</f>
        <v>0</v>
      </c>
      <c r="G160" s="30">
        <v>0</v>
      </c>
      <c r="H160" s="31">
        <f>G160/D160</f>
        <v>0</v>
      </c>
      <c r="I160" s="30">
        <f>D160</f>
        <v>4.93</v>
      </c>
      <c r="J160" s="148">
        <f>D160-I160</f>
        <v>0</v>
      </c>
      <c r="K160" s="233"/>
      <c r="L160" s="108">
        <f t="shared" si="71"/>
        <v>0</v>
      </c>
      <c r="M160" s="108">
        <f t="shared" si="67"/>
        <v>0</v>
      </c>
      <c r="N160" s="127">
        <f t="shared" si="72"/>
        <v>0</v>
      </c>
    </row>
    <row r="161" spans="1:14" s="46" customFormat="1" ht="33" customHeight="1" x14ac:dyDescent="0.25">
      <c r="A161" s="60"/>
      <c r="B161" s="71" t="s">
        <v>5</v>
      </c>
      <c r="C161" s="148"/>
      <c r="D161" s="148"/>
      <c r="E161" s="148"/>
      <c r="F161" s="147"/>
      <c r="G161" s="148"/>
      <c r="H161" s="147"/>
      <c r="I161" s="148"/>
      <c r="J161" s="148"/>
      <c r="K161" s="234"/>
      <c r="L161" s="108">
        <f t="shared" si="71"/>
        <v>0</v>
      </c>
      <c r="M161" s="108">
        <f t="shared" si="67"/>
        <v>0</v>
      </c>
      <c r="N161" s="127">
        <f t="shared" si="72"/>
        <v>0</v>
      </c>
    </row>
    <row r="162" spans="1:14" s="14" customFormat="1" ht="93.75" customHeight="1" x14ac:dyDescent="0.25">
      <c r="A162" s="78" t="s">
        <v>26</v>
      </c>
      <c r="B162" s="74" t="s">
        <v>102</v>
      </c>
      <c r="C162" s="24"/>
      <c r="D162" s="24"/>
      <c r="E162" s="27"/>
      <c r="F162" s="32"/>
      <c r="G162" s="33"/>
      <c r="H162" s="32"/>
      <c r="I162" s="32"/>
      <c r="J162" s="18"/>
      <c r="K162" s="151" t="s">
        <v>40</v>
      </c>
      <c r="L162" s="108">
        <f t="shared" si="71"/>
        <v>0</v>
      </c>
      <c r="M162" s="108">
        <f t="shared" si="67"/>
        <v>0</v>
      </c>
      <c r="N162" s="127">
        <f t="shared" si="72"/>
        <v>0</v>
      </c>
    </row>
    <row r="163" spans="1:14" ht="165.75" customHeight="1" x14ac:dyDescent="0.4">
      <c r="A163" s="78" t="s">
        <v>27</v>
      </c>
      <c r="B163" s="74" t="s">
        <v>88</v>
      </c>
      <c r="C163" s="16">
        <f>SUM(C164:C168)</f>
        <v>463233.57</v>
      </c>
      <c r="D163" s="16">
        <f t="shared" ref="D163:G163" si="76">SUM(D164:D168)</f>
        <v>463233.57</v>
      </c>
      <c r="E163" s="16">
        <f t="shared" si="76"/>
        <v>0</v>
      </c>
      <c r="F163" s="42">
        <f>E163/D163</f>
        <v>0</v>
      </c>
      <c r="G163" s="16">
        <f t="shared" si="76"/>
        <v>0</v>
      </c>
      <c r="H163" s="42">
        <f>G163/D163</f>
        <v>0</v>
      </c>
      <c r="I163" s="16">
        <f>SUM(I164:I168)</f>
        <v>463233.57</v>
      </c>
      <c r="J163" s="16">
        <f>D163-I163</f>
        <v>0</v>
      </c>
      <c r="K163" s="215" t="s">
        <v>78</v>
      </c>
      <c r="L163" s="108">
        <f t="shared" si="71"/>
        <v>0</v>
      </c>
      <c r="M163" s="108">
        <f t="shared" si="67"/>
        <v>0</v>
      </c>
      <c r="N163" s="127">
        <f t="shared" si="72"/>
        <v>0</v>
      </c>
    </row>
    <row r="164" spans="1:14" ht="39" customHeight="1" x14ac:dyDescent="0.4">
      <c r="A164" s="78"/>
      <c r="B164" s="71" t="s">
        <v>4</v>
      </c>
      <c r="C164" s="17"/>
      <c r="D164" s="17"/>
      <c r="E164" s="17"/>
      <c r="F164" s="19"/>
      <c r="G164" s="17"/>
      <c r="H164" s="19"/>
      <c r="I164" s="17"/>
      <c r="J164" s="16">
        <f>D164-G164</f>
        <v>0</v>
      </c>
      <c r="K164" s="215"/>
      <c r="L164" s="108">
        <f t="shared" si="71"/>
        <v>0</v>
      </c>
      <c r="M164" s="108">
        <f t="shared" si="67"/>
        <v>0</v>
      </c>
      <c r="N164" s="127">
        <f t="shared" si="72"/>
        <v>0</v>
      </c>
    </row>
    <row r="165" spans="1:14" s="133" customFormat="1" ht="39" customHeight="1" x14ac:dyDescent="0.4">
      <c r="A165" s="132"/>
      <c r="B165" s="129" t="s">
        <v>16</v>
      </c>
      <c r="C165" s="43">
        <v>440071.1</v>
      </c>
      <c r="D165" s="43">
        <v>440071.1</v>
      </c>
      <c r="E165" s="43">
        <v>0</v>
      </c>
      <c r="F165" s="130">
        <f>E165/D165</f>
        <v>0</v>
      </c>
      <c r="G165" s="43">
        <v>0</v>
      </c>
      <c r="H165" s="130">
        <f>G165/D165</f>
        <v>0</v>
      </c>
      <c r="I165" s="43">
        <v>440071.1</v>
      </c>
      <c r="J165" s="43">
        <f>D165-I165</f>
        <v>0</v>
      </c>
      <c r="K165" s="215"/>
      <c r="L165" s="108">
        <f t="shared" si="71"/>
        <v>0</v>
      </c>
      <c r="M165" s="116">
        <f t="shared" si="67"/>
        <v>0</v>
      </c>
      <c r="N165" s="127">
        <f t="shared" si="72"/>
        <v>0</v>
      </c>
    </row>
    <row r="166" spans="1:14" s="133" customFormat="1" ht="39" customHeight="1" x14ac:dyDescent="0.4">
      <c r="A166" s="132"/>
      <c r="B166" s="129" t="s">
        <v>11</v>
      </c>
      <c r="C166" s="43">
        <v>23162.47</v>
      </c>
      <c r="D166" s="43">
        <v>23162.47</v>
      </c>
      <c r="E166" s="43">
        <f>G166</f>
        <v>0</v>
      </c>
      <c r="F166" s="130">
        <f>E166/D166</f>
        <v>0</v>
      </c>
      <c r="G166" s="43">
        <v>0</v>
      </c>
      <c r="H166" s="130">
        <f>G166/D166</f>
        <v>0</v>
      </c>
      <c r="I166" s="43">
        <v>23162.47</v>
      </c>
      <c r="J166" s="43">
        <f>D166-I166</f>
        <v>0</v>
      </c>
      <c r="K166" s="215"/>
      <c r="L166" s="108">
        <f t="shared" si="71"/>
        <v>0</v>
      </c>
      <c r="M166" s="116">
        <f t="shared" si="67"/>
        <v>0</v>
      </c>
      <c r="N166" s="127">
        <f t="shared" si="72"/>
        <v>0</v>
      </c>
    </row>
    <row r="167" spans="1:14" ht="39" customHeight="1" x14ac:dyDescent="0.4">
      <c r="A167" s="78"/>
      <c r="B167" s="71" t="s">
        <v>13</v>
      </c>
      <c r="C167" s="43">
        <v>0</v>
      </c>
      <c r="D167" s="43">
        <v>0</v>
      </c>
      <c r="E167" s="43">
        <v>0</v>
      </c>
      <c r="F167" s="142"/>
      <c r="G167" s="143">
        <v>0</v>
      </c>
      <c r="H167" s="142"/>
      <c r="I167" s="43">
        <v>0</v>
      </c>
      <c r="J167" s="95">
        <f>D167-I167</f>
        <v>0</v>
      </c>
      <c r="K167" s="215"/>
      <c r="L167" s="108">
        <f t="shared" si="71"/>
        <v>0</v>
      </c>
      <c r="M167" s="108">
        <f t="shared" si="67"/>
        <v>0</v>
      </c>
      <c r="N167" s="127">
        <f t="shared" si="72"/>
        <v>0</v>
      </c>
    </row>
    <row r="168" spans="1:14" ht="39" customHeight="1" x14ac:dyDescent="0.4">
      <c r="A168" s="78"/>
      <c r="B168" s="71" t="s">
        <v>5</v>
      </c>
      <c r="C168" s="17"/>
      <c r="D168" s="17"/>
      <c r="E168" s="17"/>
      <c r="F168" s="19"/>
      <c r="G168" s="17"/>
      <c r="H168" s="19"/>
      <c r="I168" s="17"/>
      <c r="J168" s="17"/>
      <c r="K168" s="215"/>
      <c r="L168" s="108">
        <f t="shared" si="71"/>
        <v>0</v>
      </c>
      <c r="M168" s="108">
        <f t="shared" si="67"/>
        <v>0</v>
      </c>
      <c r="N168" s="127">
        <f t="shared" si="72"/>
        <v>0</v>
      </c>
    </row>
    <row r="169" spans="1:14" s="55" customFormat="1" ht="90.75" customHeight="1" x14ac:dyDescent="0.25">
      <c r="A169" s="78" t="s">
        <v>28</v>
      </c>
      <c r="B169" s="74" t="s">
        <v>103</v>
      </c>
      <c r="C169" s="24"/>
      <c r="D169" s="24"/>
      <c r="E169" s="27"/>
      <c r="F169" s="32"/>
      <c r="G169" s="33"/>
      <c r="H169" s="32"/>
      <c r="I169" s="32"/>
      <c r="J169" s="18"/>
      <c r="K169" s="151" t="s">
        <v>40</v>
      </c>
      <c r="L169" s="108">
        <f t="shared" si="71"/>
        <v>0</v>
      </c>
      <c r="M169" s="108">
        <f t="shared" si="67"/>
        <v>0</v>
      </c>
      <c r="N169" s="127">
        <f t="shared" si="72"/>
        <v>0</v>
      </c>
    </row>
    <row r="170" spans="1:14" s="14" customFormat="1" ht="272.25" customHeight="1" x14ac:dyDescent="0.25">
      <c r="A170" s="78" t="s">
        <v>31</v>
      </c>
      <c r="B170" s="74" t="s">
        <v>120</v>
      </c>
      <c r="C170" s="16">
        <f>C171+C172+C173</f>
        <v>73836.490000000005</v>
      </c>
      <c r="D170" s="16">
        <f t="shared" ref="D170:E170" si="77">D171+D172+D173</f>
        <v>73836.490000000005</v>
      </c>
      <c r="E170" s="16">
        <f t="shared" si="77"/>
        <v>0</v>
      </c>
      <c r="F170" s="16">
        <f t="shared" ref="F170" si="78">E170/D170*100</f>
        <v>0</v>
      </c>
      <c r="G170" s="16">
        <f>G171+G172+G173</f>
        <v>0</v>
      </c>
      <c r="H170" s="16">
        <f t="shared" ref="H170" si="79">G170/D170*100</f>
        <v>0</v>
      </c>
      <c r="I170" s="16">
        <f>I171+I172+I173</f>
        <v>73836.490000000005</v>
      </c>
      <c r="J170" s="16">
        <f>J171+J172+J173</f>
        <v>0</v>
      </c>
      <c r="K170" s="227" t="s">
        <v>112</v>
      </c>
      <c r="L170" s="108">
        <f t="shared" si="71"/>
        <v>0</v>
      </c>
      <c r="M170" s="108">
        <f t="shared" si="67"/>
        <v>0</v>
      </c>
      <c r="N170" s="127">
        <f t="shared" si="72"/>
        <v>0</v>
      </c>
    </row>
    <row r="171" spans="1:14" s="46" customFormat="1" ht="38.25" customHeight="1" x14ac:dyDescent="0.25">
      <c r="A171" s="64"/>
      <c r="B171" s="71" t="s">
        <v>4</v>
      </c>
      <c r="C171" s="17"/>
      <c r="D171" s="17"/>
      <c r="E171" s="17"/>
      <c r="F171" s="19"/>
      <c r="G171" s="17"/>
      <c r="H171" s="19"/>
      <c r="I171" s="17"/>
      <c r="J171" s="17">
        <f>E171-I171</f>
        <v>0</v>
      </c>
      <c r="K171" s="228"/>
      <c r="L171" s="108">
        <f t="shared" si="71"/>
        <v>0</v>
      </c>
      <c r="M171" s="108">
        <f t="shared" si="67"/>
        <v>0</v>
      </c>
      <c r="N171" s="127">
        <f t="shared" si="72"/>
        <v>0</v>
      </c>
    </row>
    <row r="172" spans="1:14" s="46" customFormat="1" ht="38.25" customHeight="1" x14ac:dyDescent="0.25">
      <c r="A172" s="64"/>
      <c r="B172" s="71" t="s">
        <v>16</v>
      </c>
      <c r="C172" s="17">
        <v>70144.7</v>
      </c>
      <c r="D172" s="17">
        <v>70144.7</v>
      </c>
      <c r="E172" s="17"/>
      <c r="F172" s="19">
        <f>E172/D172</f>
        <v>0</v>
      </c>
      <c r="G172" s="17"/>
      <c r="H172" s="19">
        <f>G172/D172</f>
        <v>0</v>
      </c>
      <c r="I172" s="17">
        <f>23906.4+8000.1+38238.2</f>
        <v>70144.7</v>
      </c>
      <c r="J172" s="43">
        <f>D172-I172</f>
        <v>0</v>
      </c>
      <c r="K172" s="228"/>
      <c r="L172" s="108">
        <f t="shared" si="71"/>
        <v>0</v>
      </c>
      <c r="M172" s="108">
        <f t="shared" si="67"/>
        <v>0</v>
      </c>
      <c r="N172" s="127">
        <f t="shared" si="72"/>
        <v>0</v>
      </c>
    </row>
    <row r="173" spans="1:14" s="46" customFormat="1" ht="38.25" customHeight="1" x14ac:dyDescent="0.25">
      <c r="A173" s="64"/>
      <c r="B173" s="71" t="s">
        <v>11</v>
      </c>
      <c r="C173" s="17">
        <v>3691.79</v>
      </c>
      <c r="D173" s="17">
        <v>3691.79</v>
      </c>
      <c r="E173" s="17"/>
      <c r="F173" s="19">
        <f>E173/D173</f>
        <v>0</v>
      </c>
      <c r="G173" s="17"/>
      <c r="H173" s="19">
        <f>G173/D173</f>
        <v>0</v>
      </c>
      <c r="I173" s="17">
        <f>1258.23+421.022+2012.535</f>
        <v>3691.79</v>
      </c>
      <c r="J173" s="43">
        <f>D173-I173</f>
        <v>0</v>
      </c>
      <c r="K173" s="228"/>
      <c r="L173" s="108">
        <f t="shared" si="71"/>
        <v>0</v>
      </c>
      <c r="M173" s="108">
        <f t="shared" si="67"/>
        <v>0</v>
      </c>
      <c r="N173" s="127">
        <f t="shared" si="72"/>
        <v>0</v>
      </c>
    </row>
    <row r="174" spans="1:14" s="46" customFormat="1" ht="38.25" customHeight="1" x14ac:dyDescent="0.25">
      <c r="A174" s="64"/>
      <c r="B174" s="71" t="s">
        <v>13</v>
      </c>
      <c r="C174" s="17"/>
      <c r="D174" s="17"/>
      <c r="E174" s="17"/>
      <c r="F174" s="19"/>
      <c r="G174" s="17"/>
      <c r="H174" s="19"/>
      <c r="I174" s="17"/>
      <c r="J174" s="17">
        <f>E174-I174</f>
        <v>0</v>
      </c>
      <c r="K174" s="228"/>
      <c r="L174" s="108">
        <f t="shared" si="71"/>
        <v>0</v>
      </c>
      <c r="M174" s="108">
        <f t="shared" si="67"/>
        <v>0</v>
      </c>
      <c r="N174" s="127">
        <f t="shared" si="72"/>
        <v>0</v>
      </c>
    </row>
    <row r="175" spans="1:14" s="46" customFormat="1" ht="38.25" customHeight="1" x14ac:dyDescent="0.25">
      <c r="A175" s="64"/>
      <c r="B175" s="71" t="s">
        <v>5</v>
      </c>
      <c r="C175" s="17"/>
      <c r="D175" s="17"/>
      <c r="E175" s="17"/>
      <c r="F175" s="19"/>
      <c r="G175" s="17"/>
      <c r="H175" s="19"/>
      <c r="I175" s="17"/>
      <c r="J175" s="17">
        <f>E175-I175</f>
        <v>0</v>
      </c>
      <c r="K175" s="229"/>
      <c r="L175" s="108">
        <f t="shared" si="71"/>
        <v>0</v>
      </c>
      <c r="M175" s="108">
        <f t="shared" si="67"/>
        <v>0</v>
      </c>
      <c r="N175" s="127">
        <f t="shared" si="72"/>
        <v>0</v>
      </c>
    </row>
    <row r="176" spans="1:14" s="48" customFormat="1" ht="101.25" customHeight="1" x14ac:dyDescent="0.25">
      <c r="A176" s="78" t="s">
        <v>30</v>
      </c>
      <c r="B176" s="74" t="s">
        <v>104</v>
      </c>
      <c r="C176" s="24"/>
      <c r="D176" s="24"/>
      <c r="E176" s="24"/>
      <c r="F176" s="25"/>
      <c r="G176" s="24"/>
      <c r="H176" s="25"/>
      <c r="I176" s="25"/>
      <c r="J176" s="18"/>
      <c r="K176" s="151" t="s">
        <v>40</v>
      </c>
      <c r="L176" s="108">
        <f t="shared" si="71"/>
        <v>0</v>
      </c>
      <c r="M176" s="108">
        <f t="shared" si="67"/>
        <v>0</v>
      </c>
      <c r="N176" s="127">
        <f t="shared" si="72"/>
        <v>0</v>
      </c>
    </row>
    <row r="177" spans="1:14" s="48" customFormat="1" ht="108.75" customHeight="1" x14ac:dyDescent="0.25">
      <c r="A177" s="78" t="s">
        <v>29</v>
      </c>
      <c r="B177" s="74" t="s">
        <v>105</v>
      </c>
      <c r="C177" s="24"/>
      <c r="D177" s="24"/>
      <c r="E177" s="24"/>
      <c r="F177" s="25"/>
      <c r="G177" s="24"/>
      <c r="H177" s="25"/>
      <c r="I177" s="25"/>
      <c r="J177" s="18"/>
      <c r="K177" s="151" t="s">
        <v>40</v>
      </c>
      <c r="L177" s="108">
        <f t="shared" si="71"/>
        <v>0</v>
      </c>
      <c r="M177" s="108">
        <f t="shared" si="67"/>
        <v>0</v>
      </c>
      <c r="N177" s="127">
        <f t="shared" si="72"/>
        <v>0</v>
      </c>
    </row>
    <row r="178" spans="1:14" s="48" customFormat="1" ht="102" customHeight="1" x14ac:dyDescent="0.25">
      <c r="A178" s="78" t="s">
        <v>38</v>
      </c>
      <c r="B178" s="74" t="s">
        <v>106</v>
      </c>
      <c r="C178" s="24"/>
      <c r="D178" s="24"/>
      <c r="E178" s="27"/>
      <c r="F178" s="25"/>
      <c r="G178" s="24"/>
      <c r="H178" s="25"/>
      <c r="I178" s="25"/>
      <c r="J178" s="18"/>
      <c r="K178" s="151" t="s">
        <v>40</v>
      </c>
      <c r="L178" s="108">
        <f t="shared" si="71"/>
        <v>0</v>
      </c>
      <c r="M178" s="108">
        <f t="shared" si="67"/>
        <v>0</v>
      </c>
      <c r="N178" s="127">
        <f t="shared" si="72"/>
        <v>0</v>
      </c>
    </row>
    <row r="179" spans="1:14" ht="117" customHeight="1" x14ac:dyDescent="0.4">
      <c r="A179" s="78" t="s">
        <v>37</v>
      </c>
      <c r="B179" s="74" t="s">
        <v>107</v>
      </c>
      <c r="C179" s="24"/>
      <c r="D179" s="24"/>
      <c r="E179" s="27"/>
      <c r="F179" s="25"/>
      <c r="G179" s="24"/>
      <c r="H179" s="25"/>
      <c r="I179" s="25"/>
      <c r="J179" s="18"/>
      <c r="K179" s="151" t="s">
        <v>40</v>
      </c>
      <c r="L179" s="108">
        <f t="shared" si="71"/>
        <v>0</v>
      </c>
      <c r="M179" s="108">
        <f t="shared" si="67"/>
        <v>0</v>
      </c>
      <c r="N179" s="127">
        <f t="shared" si="72"/>
        <v>0</v>
      </c>
    </row>
    <row r="180" spans="1:14" ht="280.5" customHeight="1" x14ac:dyDescent="0.4">
      <c r="A180" s="78" t="s">
        <v>76</v>
      </c>
      <c r="B180" s="74" t="s">
        <v>108</v>
      </c>
      <c r="C180" s="149">
        <f>SUM(C181:C184)</f>
        <v>30315</v>
      </c>
      <c r="D180" s="149">
        <f>SUM(D181:D184)</f>
        <v>30315</v>
      </c>
      <c r="E180" s="149">
        <f>SUM(E181:E184)</f>
        <v>3885.6</v>
      </c>
      <c r="F180" s="31">
        <f>E180/D180</f>
        <v>0.13</v>
      </c>
      <c r="G180" s="149">
        <f>SUM(G181:G184)</f>
        <v>419.39</v>
      </c>
      <c r="H180" s="31">
        <f>G180/D180</f>
        <v>0.01</v>
      </c>
      <c r="I180" s="149">
        <f>SUM(I181:I184)</f>
        <v>30315</v>
      </c>
      <c r="J180" s="149">
        <f>SUM(J181:J184)</f>
        <v>0</v>
      </c>
      <c r="K180" s="171" t="s">
        <v>118</v>
      </c>
      <c r="L180" s="108">
        <f t="shared" si="71"/>
        <v>0</v>
      </c>
      <c r="M180" s="108">
        <f t="shared" si="67"/>
        <v>0</v>
      </c>
      <c r="N180" s="127">
        <f t="shared" si="72"/>
        <v>0</v>
      </c>
    </row>
    <row r="181" spans="1:14" s="150" customFormat="1" ht="33.75" customHeight="1" x14ac:dyDescent="0.4">
      <c r="A181" s="120"/>
      <c r="B181" s="121" t="s">
        <v>4</v>
      </c>
      <c r="C181" s="30">
        <v>23499.1</v>
      </c>
      <c r="D181" s="30">
        <v>23499.1</v>
      </c>
      <c r="E181" s="30">
        <v>1705.6</v>
      </c>
      <c r="F181" s="31"/>
      <c r="G181" s="30"/>
      <c r="H181" s="31"/>
      <c r="I181" s="30">
        <v>23499.1</v>
      </c>
      <c r="J181" s="44">
        <f>D181-I181</f>
        <v>0</v>
      </c>
      <c r="K181" s="172"/>
      <c r="L181" s="108">
        <f>D181-I181</f>
        <v>0</v>
      </c>
      <c r="M181" s="108">
        <f>J181-L181</f>
        <v>0</v>
      </c>
      <c r="N181" s="128">
        <f>E181-G181</f>
        <v>1705.6</v>
      </c>
    </row>
    <row r="182" spans="1:14" s="150" customFormat="1" ht="33.75" customHeight="1" x14ac:dyDescent="0.4">
      <c r="A182" s="120"/>
      <c r="B182" s="121" t="s">
        <v>16</v>
      </c>
      <c r="C182" s="30">
        <v>6815.9</v>
      </c>
      <c r="D182" s="30">
        <v>6815.9</v>
      </c>
      <c r="E182" s="30">
        <v>2180</v>
      </c>
      <c r="F182" s="31">
        <f>E182/D182</f>
        <v>0.32</v>
      </c>
      <c r="G182" s="30">
        <v>419.39</v>
      </c>
      <c r="H182" s="31">
        <f>G182/D182</f>
        <v>0.06</v>
      </c>
      <c r="I182" s="30">
        <v>6815.9</v>
      </c>
      <c r="J182" s="44">
        <f>D182-I182</f>
        <v>0</v>
      </c>
      <c r="K182" s="172"/>
      <c r="L182" s="108">
        <f>D182-I182</f>
        <v>0</v>
      </c>
      <c r="M182" s="108">
        <f>J182-L182</f>
        <v>0</v>
      </c>
      <c r="N182" s="128">
        <f>E182-G182</f>
        <v>1760.61</v>
      </c>
    </row>
    <row r="183" spans="1:14" s="150" customFormat="1" ht="33.75" customHeight="1" x14ac:dyDescent="0.4">
      <c r="A183" s="120"/>
      <c r="B183" s="121" t="s">
        <v>11</v>
      </c>
      <c r="C183" s="30"/>
      <c r="D183" s="30"/>
      <c r="E183" s="30"/>
      <c r="F183" s="31"/>
      <c r="G183" s="30"/>
      <c r="H183" s="31"/>
      <c r="I183" s="30"/>
      <c r="J183" s="44">
        <f>D183-I183</f>
        <v>0</v>
      </c>
      <c r="K183" s="172"/>
      <c r="L183" s="108">
        <f>D183-I183</f>
        <v>0</v>
      </c>
      <c r="M183" s="108">
        <f>J183-L183</f>
        <v>0</v>
      </c>
      <c r="N183" s="128">
        <f>E183-G183</f>
        <v>0</v>
      </c>
    </row>
    <row r="184" spans="1:14" s="150" customFormat="1" ht="33.75" customHeight="1" x14ac:dyDescent="0.4">
      <c r="A184" s="120"/>
      <c r="B184" s="121" t="s">
        <v>13</v>
      </c>
      <c r="C184" s="148"/>
      <c r="D184" s="148"/>
      <c r="E184" s="148"/>
      <c r="F184" s="147"/>
      <c r="G184" s="148"/>
      <c r="H184" s="147"/>
      <c r="I184" s="148"/>
      <c r="J184" s="148">
        <f>E184-I184</f>
        <v>0</v>
      </c>
      <c r="K184" s="173"/>
      <c r="L184" s="108">
        <f>D184-I184</f>
        <v>0</v>
      </c>
      <c r="M184" s="108">
        <f>J184-L184</f>
        <v>0</v>
      </c>
      <c r="N184" s="128">
        <f>E184-G184</f>
        <v>0</v>
      </c>
    </row>
    <row r="399" spans="9:10" x14ac:dyDescent="0.4">
      <c r="I399" s="6"/>
      <c r="J399" s="6"/>
    </row>
    <row r="400" spans="9:10" x14ac:dyDescent="0.4">
      <c r="I400" s="6"/>
      <c r="J400" s="6"/>
    </row>
    <row r="401" spans="9:10" x14ac:dyDescent="0.4">
      <c r="I401" s="6"/>
      <c r="J401" s="6"/>
    </row>
  </sheetData>
  <autoFilter ref="A7:K386"/>
  <customSheetViews>
    <customSheetView guid="{3EEA7E1A-5F2B-4408-A34C-1F0223B5B245}" scale="40" showPageBreaks="1" outlineSymbols="0" zeroValues="0" fitToPage="1" printArea="1" showAutoFilter="1" view="pageBreakPreview" topLeftCell="A5">
      <pane xSplit="4" ySplit="10" topLeftCell="I15" activePane="bottomRight" state="frozen"/>
      <selection pane="bottomRight" activeCell="I32" sqref="I32"/>
      <rowBreaks count="30" manualBreakCount="30">
        <brk id="28" max="15" man="1"/>
        <brk id="40" max="15" man="1"/>
        <brk id="214" max="18" man="1"/>
        <brk id="1037" max="18" man="1"/>
        <brk id="1087" max="18" man="1"/>
        <brk id="1144" max="18" man="1"/>
        <brk id="1215" max="18" man="1"/>
        <brk id="1270" max="14" man="1"/>
        <brk id="1285" max="10" man="1"/>
        <brk id="1321" max="10" man="1"/>
        <brk id="1361" max="10" man="1"/>
        <brk id="1400" max="10" man="1"/>
        <brk id="1438" max="10" man="1"/>
        <brk id="1474" max="10" man="1"/>
        <brk id="1511" max="10" man="1"/>
        <brk id="1549" max="10" man="1"/>
        <brk id="1584" max="10" man="1"/>
        <brk id="1620" max="10" man="1"/>
        <brk id="1660" max="10" man="1"/>
        <brk id="1699" max="10" man="1"/>
        <brk id="1738" max="10" man="1"/>
        <brk id="1778" max="10" man="1"/>
        <brk id="1816" max="10" man="1"/>
        <brk id="1851" max="10" man="1"/>
        <brk id="1881" max="10" man="1"/>
        <brk id="1918" max="10" man="1"/>
        <brk id="1955" max="10" man="1"/>
        <brk id="1990" max="10" man="1"/>
        <brk id="2032" max="10" man="1"/>
        <brk id="2086" max="10" man="1"/>
      </rowBreaks>
      <pageMargins left="0" right="0" top="0.67" bottom="0" header="0" footer="0"/>
      <printOptions horizontalCentered="1"/>
      <pageSetup paperSize="8" scale="39" fitToHeight="0" orientation="landscape" horizontalDpi="4294967293" r:id="rId1"/>
      <autoFilter ref="A7:K385"/>
    </customSheetView>
    <customSheetView guid="{BEA0FDBA-BB07-4C19-8BBD-5E57EE395C09}" scale="40" showPageBreaks="1" outlineSymbols="0" zeroValues="0" printArea="1" showAutoFilter="1" view="pageBreakPreview" topLeftCell="A5">
      <pane xSplit="2" ySplit="4" topLeftCell="C170" activePane="bottomRight" state="frozen"/>
      <selection pane="bottomRight" activeCell="C179" sqref="C179"/>
      <rowBreaks count="33" manualBreakCount="33">
        <brk id="28" max="17" man="1"/>
        <brk id="82" max="17" man="1"/>
        <brk id="122" max="17" man="1"/>
        <brk id="144" max="17" man="1"/>
        <brk id="165" max="17" man="1"/>
        <brk id="203" max="18" man="1"/>
        <brk id="1020" max="18" man="1"/>
        <brk id="1070" max="18" man="1"/>
        <brk id="1127" max="18" man="1"/>
        <brk id="1198" max="18" man="1"/>
        <brk id="1253" max="14" man="1"/>
        <brk id="1268" max="10" man="1"/>
        <brk id="1304" max="10" man="1"/>
        <brk id="1344" max="10" man="1"/>
        <brk id="1383" max="10" man="1"/>
        <brk id="1421" max="10" man="1"/>
        <brk id="1457" max="10" man="1"/>
        <brk id="1494" max="10" man="1"/>
        <brk id="1532" max="10" man="1"/>
        <brk id="1567" max="10" man="1"/>
        <brk id="1603" max="10" man="1"/>
        <brk id="1643" max="10" man="1"/>
        <brk id="1682" max="10" man="1"/>
        <brk id="1721" max="10" man="1"/>
        <brk id="1761" max="10" man="1"/>
        <brk id="1799" max="10" man="1"/>
        <brk id="1834" max="10" man="1"/>
        <brk id="1864" max="10" man="1"/>
        <brk id="1901" max="10" man="1"/>
        <brk id="1938" max="10" man="1"/>
        <brk id="1973" max="10" man="1"/>
        <brk id="2015" max="10" man="1"/>
        <brk id="2069" max="10" man="1"/>
      </rowBreaks>
      <colBreaks count="1" manualBreakCount="1">
        <brk id="11" max="182" man="1"/>
      </colBreaks>
      <pageMargins left="0" right="0" top="0.9055118110236221" bottom="0" header="0" footer="0"/>
      <printOptions horizontalCentered="1"/>
      <pageSetup paperSize="8" scale="37" fitToHeight="0" orientation="landscape" r:id="rId2"/>
      <autoFilter ref="A7:K385"/>
    </customSheetView>
    <customSheetView guid="{5EB1B5BB-79BE-4318-9140-3FA31802D519}" scale="40" showPageBreaks="1" outlineSymbols="0" zeroValues="0" fitToPage="1" printArea="1" showAutoFilter="1" view="pageBreakPreview" topLeftCell="A4">
      <pane xSplit="4" ySplit="7" topLeftCell="F40" activePane="bottomRight" state="frozen"/>
      <selection pane="bottomRight" activeCell="B43" sqref="B43"/>
      <rowBreaks count="29" manualBreakCount="29">
        <brk id="180" max="18" man="1"/>
        <brk id="214" max="18" man="1"/>
        <brk id="1037" max="18" man="1"/>
        <brk id="1087" max="18" man="1"/>
        <brk id="1144" max="18" man="1"/>
        <brk id="1215" max="18" man="1"/>
        <brk id="1270" max="14" man="1"/>
        <brk id="1285" max="10" man="1"/>
        <brk id="1321" max="10" man="1"/>
        <brk id="1361" max="10" man="1"/>
        <brk id="1400" max="10" man="1"/>
        <brk id="1438" max="10" man="1"/>
        <brk id="1474" max="10" man="1"/>
        <brk id="1511" max="10" man="1"/>
        <brk id="1549" max="10" man="1"/>
        <brk id="1584" max="10" man="1"/>
        <brk id="1620" max="10" man="1"/>
        <brk id="1660" max="10" man="1"/>
        <brk id="1699" max="10" man="1"/>
        <brk id="1738" max="10" man="1"/>
        <brk id="1778" max="10" man="1"/>
        <brk id="1816" max="10" man="1"/>
        <brk id="1851" max="10" man="1"/>
        <brk id="1881" max="10" man="1"/>
        <brk id="1918" max="10" man="1"/>
        <brk id="1955" max="10" man="1"/>
        <brk id="1990" max="10" man="1"/>
        <brk id="2032" max="10" man="1"/>
        <brk id="2086" max="10" man="1"/>
      </rowBreaks>
      <pageMargins left="0" right="0" top="0.9055118110236221" bottom="0" header="0" footer="0"/>
      <printOptions horizontalCentered="1"/>
      <pageSetup paperSize="8" scale="39" fitToHeight="0" orientation="landscape" r:id="rId3"/>
      <autoFilter ref="A7:K385"/>
    </customSheetView>
    <customSheetView guid="{67ADFAE6-A9AF-44D7-8539-93CD0F6B7849}" scale="40" showPageBreaks="1" outlineSymbols="0" zeroValues="0" fitToPage="1" printArea="1" showAutoFilter="1" view="pageBreakPreview" topLeftCell="A4">
      <pane xSplit="4" ySplit="7" topLeftCell="E163" activePane="bottomRight" state="frozen"/>
      <selection pane="bottomRight" activeCell="C169" sqref="C169"/>
      <rowBreaks count="31" manualBreakCount="31">
        <brk id="41" max="15" man="1"/>
        <brk id="109" max="15" man="1"/>
        <brk id="146" max="15" man="1"/>
        <brk id="207" max="18" man="1"/>
        <brk id="1030" max="18" man="1"/>
        <brk id="1080" max="18" man="1"/>
        <brk id="1137" max="18" man="1"/>
        <brk id="1208" max="18" man="1"/>
        <brk id="1263" max="14" man="1"/>
        <brk id="1278" max="10" man="1"/>
        <brk id="1314" max="10" man="1"/>
        <brk id="1354" max="10" man="1"/>
        <brk id="1393" max="10" man="1"/>
        <brk id="1431" max="10" man="1"/>
        <brk id="1467" max="10" man="1"/>
        <brk id="1504" max="10" man="1"/>
        <brk id="1542" max="10" man="1"/>
        <brk id="1577" max="10" man="1"/>
        <brk id="1613" max="10" man="1"/>
        <brk id="1653" max="10" man="1"/>
        <brk id="1692" max="10" man="1"/>
        <brk id="1731" max="10" man="1"/>
        <brk id="1771" max="10" man="1"/>
        <brk id="1809" max="10" man="1"/>
        <brk id="1844" max="10" man="1"/>
        <brk id="1874" max="10" man="1"/>
        <brk id="1911" max="10" man="1"/>
        <brk id="1948" max="10" man="1"/>
        <brk id="1983" max="10" man="1"/>
        <brk id="2025" max="10" man="1"/>
        <brk id="2079" max="10" man="1"/>
      </rowBreaks>
      <pageMargins left="0" right="0" top="0.9055118110236221" bottom="0" header="0" footer="0"/>
      <printOptions horizontalCentered="1"/>
      <pageSetup paperSize="8" scale="39" fitToHeight="0" orientation="landscape" horizontalDpi="4294967293" r:id="rId4"/>
      <autoFilter ref="A7:K385"/>
    </customSheetView>
    <customSheetView guid="{CA384592-0CFD-4322-A4EB-34EC04693944}" scale="33" showPageBreaks="1" outlineSymbols="0" zeroValues="0" fitToPage="1" showAutoFilter="1" view="pageBreakPreview" topLeftCell="A5">
      <pane xSplit="4" ySplit="10" topLeftCell="F30" activePane="bottomRight" state="frozen"/>
      <selection pane="bottomRight" activeCell="D34" sqref="D34"/>
      <rowBreaks count="30" manualBreakCount="30">
        <brk id="28" max="15" man="1"/>
        <brk id="40" max="15" man="1"/>
        <brk id="195" max="18" man="1"/>
        <brk id="1018" max="18" man="1"/>
        <brk id="1068" max="18" man="1"/>
        <brk id="1125" max="18" man="1"/>
        <brk id="1196" max="18" man="1"/>
        <brk id="1251" max="14" man="1"/>
        <brk id="1266" max="10" man="1"/>
        <brk id="1302" max="10" man="1"/>
        <brk id="1342" max="10" man="1"/>
        <brk id="1381" max="10" man="1"/>
        <brk id="1419" max="10" man="1"/>
        <brk id="1455" max="10" man="1"/>
        <brk id="1492" max="10" man="1"/>
        <brk id="1530" max="10" man="1"/>
        <brk id="1565" max="10" man="1"/>
        <brk id="1601" max="10" man="1"/>
        <brk id="1641" max="10" man="1"/>
        <brk id="1680" max="10" man="1"/>
        <brk id="1719" max="10" man="1"/>
        <brk id="1759" max="10" man="1"/>
        <brk id="1797" max="10" man="1"/>
        <brk id="1832" max="10" man="1"/>
        <brk id="1862" max="10" man="1"/>
        <brk id="1899" max="10" man="1"/>
        <brk id="1936" max="10" man="1"/>
        <brk id="1971" max="10" man="1"/>
        <brk id="2013" max="10" man="1"/>
        <brk id="2067" max="10" man="1"/>
      </rowBreaks>
      <pageMargins left="0" right="0" top="0.67" bottom="0" header="0" footer="0"/>
      <printOptions horizontalCentered="1"/>
      <pageSetup paperSize="8" scale="17" fitToHeight="0" orientation="landscape" horizontalDpi="4294967293" r:id="rId5"/>
      <autoFilter ref="A7:K385"/>
    </customSheetView>
    <customSheetView guid="{649E5CE3-4976-49D9-83DA-4E57FFC714BF}" scale="40" showPageBreaks="1" outlineSymbols="0" zeroValues="0" fitToPage="1" printArea="1" showAutoFilter="1" hiddenColumns="1" view="pageBreakPreview" topLeftCell="A5">
      <pane xSplit="4" ySplit="10" topLeftCell="K27" activePane="bottomRight" state="frozen"/>
      <selection pane="bottomRight" activeCell="O29" sqref="O29:O30"/>
      <rowBreaks count="30" manualBreakCount="30">
        <brk id="28" max="15" man="1"/>
        <brk id="40" max="15" man="1"/>
        <brk id="214" max="18" man="1"/>
        <brk id="1037" max="18" man="1"/>
        <brk id="1087" max="18" man="1"/>
        <brk id="1144" max="18" man="1"/>
        <brk id="1215" max="18" man="1"/>
        <brk id="1270" max="14" man="1"/>
        <brk id="1285" max="10" man="1"/>
        <brk id="1321" max="10" man="1"/>
        <brk id="1361" max="10" man="1"/>
        <brk id="1400" max="10" man="1"/>
        <brk id="1438" max="10" man="1"/>
        <brk id="1474" max="10" man="1"/>
        <brk id="1511" max="10" man="1"/>
        <brk id="1549" max="10" man="1"/>
        <brk id="1584" max="10" man="1"/>
        <brk id="1620" max="10" man="1"/>
        <brk id="1660" max="10" man="1"/>
        <brk id="1699" max="10" man="1"/>
        <brk id="1738" max="10" man="1"/>
        <brk id="1778" max="10" man="1"/>
        <brk id="1816" max="10" man="1"/>
        <brk id="1851" max="10" man="1"/>
        <brk id="1881" max="10" man="1"/>
        <brk id="1918" max="10" man="1"/>
        <brk id="1955" max="10" man="1"/>
        <brk id="1990" max="10" man="1"/>
        <brk id="2032" max="10" man="1"/>
        <brk id="2086" max="10" man="1"/>
      </rowBreaks>
      <pageMargins left="0" right="0" top="0.67" bottom="0" header="0" footer="0"/>
      <printOptions horizontalCentered="1"/>
      <pageSetup paperSize="8" scale="38" fitToHeight="0" orientation="landscape" horizontalDpi="4294967293" r:id="rId6"/>
      <autoFilter ref="A7:P404"/>
    </customSheetView>
    <customSheetView guid="{5FB953A5-71FF-4056-AF98-C9D06FF0EDF3}" scale="35" showPageBreaks="1" outlineSymbols="0" zeroValues="0" fitToPage="1" printArea="1" showAutoFilter="1" hiddenColumns="1" view="pageBreakPreview" topLeftCell="A5">
      <pane xSplit="4" ySplit="4" topLeftCell="F9" activePane="bottomRight" state="frozen"/>
      <selection pane="bottomRight" activeCell="F9" sqref="F9"/>
      <rowBreaks count="29" manualBreakCount="29">
        <brk id="175" max="18" man="1"/>
        <brk id="209" max="18" man="1"/>
        <brk id="1033" max="18" man="1"/>
        <brk id="1083" max="18" man="1"/>
        <brk id="1140" max="18" man="1"/>
        <brk id="1211" max="18" man="1"/>
        <brk id="1266" max="14" man="1"/>
        <brk id="1281" max="10" man="1"/>
        <brk id="1317" max="10" man="1"/>
        <brk id="1357" max="10" man="1"/>
        <brk id="1396" max="10" man="1"/>
        <brk id="1434" max="10" man="1"/>
        <brk id="1470" max="10" man="1"/>
        <brk id="1507" max="10" man="1"/>
        <brk id="1545" max="10" man="1"/>
        <brk id="1580" max="10" man="1"/>
        <brk id="1616" max="10" man="1"/>
        <brk id="1656" max="10" man="1"/>
        <brk id="1695" max="10" man="1"/>
        <brk id="1734" max="10" man="1"/>
        <brk id="1774" max="10" man="1"/>
        <brk id="1812" max="10" man="1"/>
        <brk id="1847" max="10" man="1"/>
        <brk id="1877" max="10" man="1"/>
        <brk id="1914" max="10" man="1"/>
        <brk id="1951" max="10" man="1"/>
        <brk id="1986" max="10" man="1"/>
        <brk id="2028" max="10" man="1"/>
        <brk id="2082" max="10" man="1"/>
      </rowBreaks>
      <pageMargins left="0" right="0" top="0.9055118110236221" bottom="0" header="0" footer="0"/>
      <printOptions horizontalCentered="1"/>
      <pageSetup paperSize="8" scale="39" fitToHeight="0" orientation="landscape" r:id="rId7"/>
      <autoFilter ref="A7:P398"/>
    </customSheetView>
    <customSheetView guid="{45DE1976-7F07-4EB4-8A9C-FB72D060BEFA}" scale="40" showPageBreaks="1" outlineSymbols="0" zeroValues="0" fitToPage="1" printArea="1" showAutoFilter="1" hiddenRows="1" hiddenColumns="1" view="pageBreakPreview" topLeftCell="F176">
      <selection activeCell="P181" sqref="P181:P186"/>
      <rowBreaks count="30" manualBreakCount="30">
        <brk id="147" max="15" man="1"/>
        <brk id="171" max="18" man="1"/>
        <brk id="205" max="18" man="1"/>
        <brk id="1016" max="18" man="1"/>
        <brk id="1066" max="18" man="1"/>
        <brk id="1123" max="18" man="1"/>
        <brk id="1194" max="18" man="1"/>
        <brk id="1249" max="14" man="1"/>
        <brk id="1264" max="10" man="1"/>
        <brk id="1300" max="10" man="1"/>
        <brk id="1340" max="10" man="1"/>
        <brk id="1379" max="10" man="1"/>
        <brk id="1417" max="10" man="1"/>
        <brk id="1453" max="10" man="1"/>
        <brk id="1490" max="10" man="1"/>
        <brk id="1528" max="10" man="1"/>
        <brk id="1563" max="10" man="1"/>
        <brk id="1599" max="10" man="1"/>
        <brk id="1639" max="10" man="1"/>
        <brk id="1678" max="10" man="1"/>
        <brk id="1717" max="10" man="1"/>
        <brk id="1757" max="10" man="1"/>
        <brk id="1795" max="10" man="1"/>
        <brk id="1830" max="10" man="1"/>
        <brk id="1860" max="10" man="1"/>
        <brk id="1897" max="10" man="1"/>
        <brk id="1934" max="10" man="1"/>
        <brk id="1969" max="10" man="1"/>
        <brk id="2011" max="10" man="1"/>
        <brk id="2065" max="10" man="1"/>
      </rowBreaks>
      <pageMargins left="0" right="0" top="0.9055118110236221" bottom="0" header="0" footer="0"/>
      <printOptions horizontalCentered="1"/>
      <pageSetup paperSize="8" scale="38" fitToHeight="0" orientation="landscape" r:id="rId8"/>
      <autoFilter ref="A7:P398"/>
    </customSheetView>
    <customSheetView guid="{9FA29541-62F4-4CED-BF33-19F6BA57578F}" scale="40" showPageBreaks="1" outlineSymbols="0" zeroValues="0" printArea="1" showAutoFilter="1" hiddenColumns="1" view="pageBreakPreview" topLeftCell="A4">
      <pane xSplit="4" ySplit="4" topLeftCell="K167" activePane="bottomRight" state="frozen"/>
      <selection pane="bottomRight" activeCell="P172" sqref="P172:P175"/>
      <rowBreaks count="2" manualBreakCount="2">
        <brk id="77" max="15" man="1"/>
        <brk id="171" max="15" man="1"/>
      </rowBreaks>
      <pageMargins left="0" right="0" top="0.9055118110236221" bottom="0" header="0" footer="0"/>
      <printOptions horizontalCentered="1"/>
      <pageSetup paperSize="8" scale="45" fitToHeight="9" orientation="landscape" r:id="rId9"/>
      <autoFilter ref="A7:P401"/>
    </customSheetView>
    <customSheetView guid="{998B8119-4FF3-4A16-838D-539C6AE34D55}" scale="40" showPageBreaks="1" outlineSymbols="0" zeroValues="0" fitToPage="1" printArea="1" showAutoFilter="1" hiddenRows="1" hiddenColumns="1" view="pageBreakPreview" topLeftCell="A4">
      <pane xSplit="4" ySplit="7" topLeftCell="F163" activePane="bottomRight" state="frozen"/>
      <selection pane="bottomRight" activeCell="F144" sqref="F144:G149"/>
      <rowBreaks count="29" manualBreakCount="29">
        <brk id="175" max="18" man="1"/>
        <brk id="209" max="18" man="1"/>
        <brk id="1033" max="18" man="1"/>
        <brk id="1083" max="18" man="1"/>
        <brk id="1140" max="18" man="1"/>
        <brk id="1211" max="18" man="1"/>
        <brk id="1266" max="14" man="1"/>
        <brk id="1281" max="10" man="1"/>
        <brk id="1317" max="10" man="1"/>
        <brk id="1357" max="10" man="1"/>
        <brk id="1396" max="10" man="1"/>
        <brk id="1434" max="10" man="1"/>
        <brk id="1470" max="10" man="1"/>
        <brk id="1507" max="10" man="1"/>
        <brk id="1545" max="10" man="1"/>
        <brk id="1580" max="10" man="1"/>
        <brk id="1616" max="10" man="1"/>
        <brk id="1656" max="10" man="1"/>
        <brk id="1695" max="10" man="1"/>
        <brk id="1734" max="10" man="1"/>
        <brk id="1774" max="10" man="1"/>
        <brk id="1812" max="10" man="1"/>
        <brk id="1847" max="10" man="1"/>
        <brk id="1877" max="10" man="1"/>
        <brk id="1914" max="10" man="1"/>
        <brk id="1951" max="10" man="1"/>
        <brk id="1986" max="10" man="1"/>
        <brk id="2028" max="10" man="1"/>
        <brk id="2082" max="10" man="1"/>
      </rowBreaks>
      <pageMargins left="0" right="0" top="0.9055118110236221" bottom="0" header="0" footer="0"/>
      <printOptions horizontalCentered="1"/>
      <pageSetup paperSize="8" scale="27" fitToHeight="0" orientation="landscape" r:id="rId10"/>
      <autoFilter ref="A7:P401"/>
    </customSheetView>
    <customSheetView guid="{539CB3DF-9B66-4BE7-9074-8CE0405EB8A6}" scale="40" showPageBreaks="1" outlineSymbols="0" zeroValues="0" fitToPage="1" printArea="1" showAutoFilter="1" hiddenColumns="1" view="pageBreakPreview" topLeftCell="A4">
      <pane xSplit="4" ySplit="7" topLeftCell="J170" activePane="bottomRight" state="frozen"/>
      <selection pane="bottomRight" activeCell="P182" sqref="P182"/>
      <rowBreaks count="29" manualBreakCount="29">
        <brk id="174" max="18" man="1"/>
        <brk id="208" max="18" man="1"/>
        <brk id="1036" max="18" man="1"/>
        <brk id="1086" max="18" man="1"/>
        <brk id="1143" max="18" man="1"/>
        <brk id="1214" max="18" man="1"/>
        <brk id="1269" max="14" man="1"/>
        <brk id="1284" max="10" man="1"/>
        <brk id="1320" max="10" man="1"/>
        <brk id="1360" max="10" man="1"/>
        <brk id="1399" max="10" man="1"/>
        <brk id="1437" max="10" man="1"/>
        <brk id="1473" max="10" man="1"/>
        <brk id="1510" max="10" man="1"/>
        <brk id="1548" max="10" man="1"/>
        <brk id="1583" max="10" man="1"/>
        <brk id="1619" max="10" man="1"/>
        <brk id="1659" max="10" man="1"/>
        <brk id="1698" max="10" man="1"/>
        <brk id="1737" max="10" man="1"/>
        <brk id="1777" max="10" man="1"/>
        <brk id="1815" max="10" man="1"/>
        <brk id="1850" max="10" man="1"/>
        <brk id="1880" max="10" man="1"/>
        <brk id="1917" max="10" man="1"/>
        <brk id="1954" max="10" man="1"/>
        <brk id="1989" max="10" man="1"/>
        <brk id="2031" max="10" man="1"/>
        <brk id="2085" max="10" man="1"/>
      </rowBreaks>
      <pageMargins left="0" right="0" top="0.9055118110236221" bottom="0" header="0" footer="0"/>
      <printOptions horizontalCentered="1"/>
      <pageSetup paperSize="8" scale="43" fitToHeight="0" orientation="landscape" r:id="rId11"/>
      <autoFilter ref="A7:P393"/>
    </customSheetView>
    <customSheetView guid="{D20DFCFE-63F9-4265-B37B-4F36C46DF159}" scale="40" showPageBreaks="1" outlineSymbols="0" zeroValues="0" fitToPage="1" printArea="1" showAutoFilter="1" hiddenRows="1" hiddenColumns="1" view="pageBreakPreview" topLeftCell="A4">
      <pane xSplit="2" ySplit="7" topLeftCell="C963" activePane="bottomRight" state="frozen"/>
      <selection pane="bottomRight" activeCell="A782" sqref="A778:XFD782"/>
      <rowBreaks count="29" manualBreakCount="29">
        <brk id="174" max="18" man="1"/>
        <brk id="208" max="18" man="1"/>
        <brk id="1019" max="18" man="1"/>
        <brk id="1069" max="18" man="1"/>
        <brk id="1126" max="18" man="1"/>
        <brk id="1197" max="18" man="1"/>
        <brk id="1252" max="14" man="1"/>
        <brk id="1267" max="10" man="1"/>
        <brk id="1303" max="10" man="1"/>
        <brk id="1343" max="10" man="1"/>
        <brk id="1382" max="10" man="1"/>
        <brk id="1420" max="10" man="1"/>
        <brk id="1456" max="10" man="1"/>
        <brk id="1493" max="10" man="1"/>
        <brk id="1531" max="10" man="1"/>
        <brk id="1566" max="10" man="1"/>
        <brk id="1602" max="10" man="1"/>
        <brk id="1642" max="10" man="1"/>
        <brk id="1681" max="10" man="1"/>
        <brk id="1720" max="10" man="1"/>
        <brk id="1760" max="10" man="1"/>
        <brk id="1798" max="10" man="1"/>
        <brk id="1833" max="10" man="1"/>
        <brk id="1863" max="10" man="1"/>
        <brk id="1900" max="10" man="1"/>
        <brk id="1937" max="10" man="1"/>
        <brk id="1972" max="10" man="1"/>
        <brk id="2014" max="10" man="1"/>
        <brk id="2068" max="10" man="1"/>
      </rowBreaks>
      <pageMargins left="0" right="0" top="0.9055118110236221" bottom="0" header="0" footer="0"/>
      <printOptions horizontalCentered="1"/>
      <pageSetup paperSize="8" scale="42" fitToHeight="0" orientation="landscape" r:id="rId12"/>
      <autoFilter ref="A9:S1185"/>
    </customSheetView>
    <customSheetView guid="{A6B98527-7CBF-4E4D-BDEA-9334A3EB779F}" scale="57" showPageBreaks="1" outlineSymbols="0" zeroValues="0" fitToPage="1" printArea="1" showAutoFilter="1" hiddenColumns="1" view="pageBreakPreview" topLeftCell="A4">
      <pane xSplit="2" ySplit="7" topLeftCell="C11" activePane="bottomRight" state="frozen"/>
      <selection pane="bottomRight" activeCell="G15" sqref="G15"/>
      <pageMargins left="0" right="0" top="0.9055118110236221" bottom="0.47" header="0" footer="0"/>
      <printOptions horizontalCentered="1"/>
      <pageSetup paperSize="8" scale="42" fitToHeight="0" orientation="landscape" r:id="rId13"/>
      <autoFilter ref="A9:S1185"/>
    </customSheetView>
    <customSheetView guid="{D7BC8E82-4392-4806-9DAE-D94253790B9C}" scale="48" showPageBreaks="1" outlineSymbols="0" zeroValues="0" fitToPage="1" printArea="1" showAutoFilter="1" hiddenColumns="1" view="pageBreakPreview" topLeftCell="A4">
      <pane xSplit="2" ySplit="7" topLeftCell="L909" activePane="bottomRight" state="frozen"/>
      <selection pane="bottomRight" activeCell="S925" sqref="S925:S930"/>
      <rowBreaks count="4" manualBreakCount="4">
        <brk id="70" max="85" man="1"/>
        <brk id="88" max="85" man="1"/>
        <brk id="260" max="85" man="1"/>
        <brk id="320" max="85" man="1"/>
      </rowBreaks>
      <pageMargins left="0" right="0" top="0.9055118110236221" bottom="0.47" header="0" footer="0"/>
      <printOptions horizontalCentered="1"/>
      <pageSetup paperSize="8" scale="42" fitToHeight="0" orientation="landscape" r:id="rId14"/>
      <autoFilter ref="A9:T1161"/>
    </customSheetView>
    <customSheetView guid="{F2110B0B-AAE7-42F0-B553-C360E9249AD4}" scale="48" showPageBreaks="1" outlineSymbols="0" zeroValues="0" fitToPage="1" printArea="1" showAutoFilter="1" hiddenColumns="1" view="pageBreakPreview" topLeftCell="A4">
      <pane xSplit="2" ySplit="7" topLeftCell="L726" activePane="bottomRight" state="frozen"/>
      <selection pane="bottomRight" activeCell="S728" sqref="S728:S733"/>
      <pageMargins left="0" right="0" top="0.9055118110236221" bottom="0.47" header="0" footer="0"/>
      <printOptions horizontalCentered="1"/>
      <pageSetup paperSize="8" scale="42" fitToHeight="0" orientation="landscape" r:id="rId15"/>
      <autoFilter ref="A9:T1142"/>
    </customSheetView>
    <customSheetView guid="{9E943B7D-D4C7-443F-BC4C-8AB90546D8A5}" scale="40" showPageBreaks="1" zeroValues="0" fitToPage="1" showAutoFilter="1" hiddenRows="1" hiddenColumns="1" view="pageBreakPreview" topLeftCell="A4">
      <pane xSplit="2" ySplit="7" topLeftCell="D714" activePane="bottomRight" state="frozen"/>
      <selection pane="bottomRight" activeCell="M818" sqref="M818"/>
      <rowBreaks count="42" manualBreakCount="42">
        <brk id="99" max="17" man="1"/>
        <brk id="134" max="17" man="1"/>
        <brk id="180" max="16383" man="1"/>
        <brk id="249" max="17" man="1"/>
        <brk id="266" max="17" man="1"/>
        <brk id="300" max="16383" man="1"/>
        <brk id="435" max="16383" man="1"/>
        <brk id="489" max="17" man="1"/>
        <brk id="535" max="17" man="1"/>
        <brk id="579" max="17" man="1"/>
        <brk id="632" max="17" man="1"/>
        <brk id="695" max="16383" man="1"/>
        <brk id="763" max="16383" man="1"/>
        <brk id="814" max="16383" man="1"/>
        <brk id="876" max="16383" man="1"/>
        <brk id="1024" max="17" man="1"/>
        <brk id="1085" max="16383" man="1"/>
        <brk id="1146" max="17" man="1"/>
        <brk id="1210" max="14" man="1"/>
        <brk id="1265" max="14" man="1"/>
        <brk id="1280" max="10" man="1"/>
        <brk id="1316" max="10" man="1"/>
        <brk id="1356" max="10" man="1"/>
        <brk id="1395" max="10" man="1"/>
        <brk id="1433" max="10" man="1"/>
        <brk id="1469" max="10" man="1"/>
        <brk id="1506" max="10" man="1"/>
        <brk id="1544" max="10" man="1"/>
        <brk id="1579" max="10" man="1"/>
        <brk id="1615" max="10" man="1"/>
        <brk id="1655" max="10" man="1"/>
        <brk id="1694" max="10" man="1"/>
        <brk id="1733" max="10" man="1"/>
        <brk id="1773" max="10" man="1"/>
        <brk id="1811" max="10" man="1"/>
        <brk id="1846" max="10" man="1"/>
        <brk id="1876" max="10" man="1"/>
        <brk id="1913" max="10" man="1"/>
        <brk id="1950" max="10" man="1"/>
        <brk id="1985" max="10" man="1"/>
        <brk id="2027" max="10" man="1"/>
        <brk id="2081" max="10" man="1"/>
      </rowBreaks>
      <pageMargins left="0" right="0" top="0.39370078740157483" bottom="0" header="0" footer="0"/>
      <printOptions horizontalCentered="1"/>
      <pageSetup paperSize="8" scale="39" fitToHeight="0" orientation="landscape" r:id="rId16"/>
      <autoFilter ref="B1:T1"/>
    </customSheetView>
    <customSheetView guid="{2DF88C31-E5A0-4DFE-877D-5A31D3992603}" scale="40" showPageBreaks="1" fitToPage="1" printArea="1" hiddenRows="1" view="pageBreakPreview" topLeftCell="A4">
      <pane xSplit="2" ySplit="7" topLeftCell="H664" activePane="bottomRight" state="frozen"/>
      <selection pane="bottomRight" activeCell="J675" sqref="J675"/>
      <rowBreaks count="59" manualBreakCount="59">
        <brk id="46" max="15" man="1"/>
        <brk id="95" max="15" man="1"/>
        <brk id="123" max="15" man="1"/>
        <brk id="124" max="15" man="1"/>
        <brk id="170" max="15" man="1"/>
        <brk id="212" max="15" man="1"/>
        <brk id="240" max="15" man="1"/>
        <brk id="272" max="15" man="1"/>
        <brk id="312" max="15" man="1"/>
        <brk id="363" max="15" man="1"/>
        <brk id="364" max="15" man="1"/>
        <brk id="377" max="15" man="1"/>
        <brk id="419" max="15" man="1"/>
        <brk id="457" max="15" man="1"/>
        <brk id="458" max="15" man="1"/>
        <brk id="482" max="15" man="1"/>
        <brk id="534" max="15" man="1"/>
        <brk id="541" max="15" man="1"/>
        <brk id="590" max="15" man="1"/>
        <brk id="591" max="15" man="1"/>
        <brk id="631" max="15" man="1"/>
        <brk id="671" max="15" man="1"/>
        <brk id="715" max="15" man="1"/>
        <brk id="717" max="15" man="1"/>
        <brk id="728" max="15" man="1"/>
        <brk id="767" max="15" man="1"/>
        <brk id="790" max="15" man="1"/>
        <brk id="800" max="15" man="1"/>
        <brk id="843" max="15" man="1"/>
        <brk id="880" max="15" man="1"/>
        <brk id="930" max="15" man="1"/>
        <brk id="931" max="15" man="1"/>
        <brk id="973" max="15" man="1"/>
        <brk id="1029" max="15" man="1"/>
        <brk id="1071" max="15" man="1"/>
        <brk id="1105" max="14" man="1"/>
        <brk id="1160" max="14" man="1"/>
        <brk id="1175" max="10" man="1"/>
        <brk id="1211" max="10" man="1"/>
        <brk id="1251" max="10" man="1"/>
        <brk id="1290" max="10" man="1"/>
        <brk id="1328" max="10" man="1"/>
        <brk id="1364" max="10" man="1"/>
        <brk id="1401" max="10" man="1"/>
        <brk id="1439" max="10" man="1"/>
        <brk id="1474" max="10" man="1"/>
        <brk id="1510" max="10" man="1"/>
        <brk id="1550" max="10" man="1"/>
        <brk id="1589" max="10" man="1"/>
        <brk id="1628" max="10" man="1"/>
        <brk id="1668" max="10" man="1"/>
        <brk id="1706" max="10" man="1"/>
        <brk id="1741" max="10" man="1"/>
        <brk id="1771" max="10" man="1"/>
        <brk id="1808" max="10" man="1"/>
        <brk id="1845" max="10" man="1"/>
        <brk id="1880" max="10" man="1"/>
        <brk id="1922" max="10" man="1"/>
        <brk id="1976" max="10" man="1"/>
      </rowBreaks>
      <pageMargins left="0" right="0" top="0.9055118110236221" bottom="0" header="0" footer="0"/>
      <printOptions horizontalCentered="1"/>
      <pageSetup paperSize="8" scale="38" fitToHeight="0" orientation="landscape" r:id="rId17"/>
    </customSheetView>
    <customSheetView guid="{24E5C1BC-322C-4FEF-B964-F0DCC04482C1}" scale="25" showPageBreaks="1" fitToPage="1" hiddenRows="1" hiddenColumns="1" view="pageBreakPreview">
      <pane xSplit="1" ySplit="10" topLeftCell="J501" activePane="bottomRight" state="frozen"/>
      <selection pane="bottomRight" activeCell="AC507" sqref="AB507:AC507"/>
      <rowBreaks count="52" manualBreakCount="52">
        <brk id="53" max="16383" man="1"/>
        <brk id="88" max="16383" man="1"/>
        <brk id="116" max="16383" man="1"/>
        <brk id="138" max="16383" man="1"/>
        <brk id="179" max="16383" man="1"/>
        <brk id="192" max="16383" man="1"/>
        <brk id="233" max="16383" man="1"/>
        <brk id="266" max="16383" man="1"/>
        <brk id="294" max="16383" man="1"/>
        <brk id="329" max="16383" man="1"/>
        <brk id="363" max="16383" man="1"/>
        <brk id="390" max="16383" man="1"/>
        <brk id="423" max="16383" man="1"/>
        <brk id="465" max="16383" man="1"/>
        <brk id="498" max="16383" man="1"/>
        <brk id="527" max="16383" man="1"/>
        <brk id="554" max="16383" man="1"/>
        <brk id="587" max="16383" man="1"/>
        <brk id="629" max="16383" man="1"/>
        <brk id="677" max="16383" man="1"/>
        <brk id="726" max="16383" man="1"/>
        <brk id="768" max="16383" man="1"/>
        <brk id="802" max="16383" man="1"/>
        <brk id="841" max="16383" man="1"/>
        <brk id="877" max="16383" man="1"/>
        <brk id="901" max="16383" man="1"/>
        <brk id="909" max="16383" man="1"/>
        <brk id="999" max="14" man="1"/>
        <brk id="1054" max="14" man="1"/>
        <brk id="1069" max="10" man="1"/>
        <brk id="1105" max="10" man="1"/>
        <brk id="1145" max="10" man="1"/>
        <brk id="1184" max="10" man="1"/>
        <brk id="1222" max="10" man="1"/>
        <brk id="1258" max="10" man="1"/>
        <brk id="1295" max="10" man="1"/>
        <brk id="1333" max="10" man="1"/>
        <brk id="1368" max="10" man="1"/>
        <brk id="1404" max="10" man="1"/>
        <brk id="1444" max="10" man="1"/>
        <brk id="1483" max="10" man="1"/>
        <brk id="1522" max="10" man="1"/>
        <brk id="1562" max="10" man="1"/>
        <brk id="1600" max="10" man="1"/>
        <brk id="1635" max="10" man="1"/>
        <brk id="1665" max="10" man="1"/>
        <brk id="1702" max="10" man="1"/>
        <brk id="1739" max="10" man="1"/>
        <brk id="1774" max="10" man="1"/>
        <brk id="1816" max="10" man="1"/>
        <brk id="1870" max="10" man="1"/>
        <brk id="1888" max="10" man="1"/>
      </rowBreaks>
      <pageMargins left="0" right="0" top="0.70866141732283472" bottom="0.19685039370078741" header="0" footer="0"/>
      <printOptions horizontalCentered="1"/>
      <pageSetup paperSize="8" scale="30" fitToHeight="0" orientation="landscape" horizontalDpi="4294967293" r:id="rId18"/>
    </customSheetView>
    <customSheetView guid="{37F8CE32-8CE8-4D95-9C0E-63112E6EFFE9}" scale="30" showPageBreaks="1" printArea="1" hiddenRows="1" hiddenColumns="1" view="pageBreakPreview" showRuler="0" topLeftCell="A4">
      <pane xSplit="2" ySplit="7" topLeftCell="L11" activePane="bottomRight" state="frozen"/>
      <selection pane="bottomRight" activeCell="L119" sqref="L119"/>
      <rowBreaks count="43" manualBreakCount="43">
        <brk id="95" max="15" man="1"/>
        <brk id="123" max="15" man="1"/>
        <brk id="172" max="15" man="1"/>
        <brk id="224" max="15" man="1"/>
        <brk id="263" max="15" man="1"/>
        <brk id="323" max="15" man="1"/>
        <brk id="368" max="15" man="1"/>
        <brk id="405" max="15" man="1"/>
        <brk id="433" max="15" man="1"/>
        <brk id="480" max="15" man="1"/>
        <brk id="531" max="15" man="1"/>
        <brk id="623" max="15" man="1"/>
        <brk id="662" max="15" man="1"/>
        <brk id="732" max="15" man="1"/>
        <brk id="780" max="15" man="1"/>
        <brk id="850" max="15" man="1"/>
        <brk id="891" max="15" man="1"/>
        <brk id="935" max="15" man="1"/>
        <brk id="987" max="15" man="1"/>
        <brk id="1077" max="14" man="1"/>
        <brk id="1132" max="14" man="1"/>
        <brk id="1147" max="10" man="1"/>
        <brk id="1183" max="10" man="1"/>
        <brk id="1223" max="10" man="1"/>
        <brk id="1262" max="10" man="1"/>
        <brk id="1300" max="10" man="1"/>
        <brk id="1336" max="10" man="1"/>
        <brk id="1373" max="10" man="1"/>
        <brk id="1411" max="10" man="1"/>
        <brk id="1446" max="10" man="1"/>
        <brk id="1482" max="10" man="1"/>
        <brk id="1522" max="10" man="1"/>
        <brk id="1561" max="10" man="1"/>
        <brk id="1600" max="10" man="1"/>
        <brk id="1640" max="10" man="1"/>
        <brk id="1678" max="10" man="1"/>
        <brk id="1713" max="10" man="1"/>
        <brk id="1743" max="10" man="1"/>
        <brk id="1780" max="10" man="1"/>
        <brk id="1817" max="10" man="1"/>
        <brk id="1852" max="10" man="1"/>
        <brk id="1894" max="10" man="1"/>
        <brk id="1948" max="10" man="1"/>
      </rowBreaks>
      <pageMargins left="0" right="0" top="0.9055118110236221" bottom="0" header="0" footer="0"/>
      <printOptions horizontalCentered="1"/>
      <pageSetup paperSize="8" scale="29" fitToHeight="0" orientation="landscape" r:id="rId19"/>
      <headerFooter alignWithMargins="0"/>
    </customSheetView>
    <customSheetView guid="{CBF9D894-3FD2-4B68-BAC8-643DB23851C0}" scale="30" showPageBreaks="1" hiddenRows="1" view="pageBreakPreview" topLeftCell="A4">
      <pane xSplit="2" ySplit="7" topLeftCell="C757" activePane="bottomRight" state="frozen"/>
      <selection pane="bottomRight" activeCell="A768" sqref="A768:O773"/>
      <rowBreaks count="63" manualBreakCount="63">
        <brk id="60" max="15" man="1"/>
        <brk id="83" max="15" man="1"/>
        <brk id="95" max="15" man="1"/>
        <brk id="119" max="15" man="1"/>
        <brk id="130" max="15" man="1"/>
        <brk id="160" max="15" man="1"/>
        <brk id="179" max="15" man="1"/>
        <brk id="219" max="15" man="1"/>
        <brk id="231" max="15" man="1"/>
        <brk id="257" max="15" man="1"/>
        <brk id="270" max="15" man="1"/>
        <brk id="302" max="15" man="1"/>
        <brk id="330" max="15" man="1"/>
        <brk id="360" max="15" man="1"/>
        <brk id="375" max="15" man="1"/>
        <brk id="405" max="15" man="1"/>
        <brk id="412" max="15" man="1"/>
        <brk id="435" max="15" man="1"/>
        <brk id="440" max="15" man="1"/>
        <brk id="465" max="15" man="1"/>
        <brk id="487" max="15" man="1"/>
        <brk id="526" max="15" man="1"/>
        <brk id="538" max="15" man="1"/>
        <brk id="596" max="15" man="1"/>
        <brk id="637" max="15" man="1"/>
        <brk id="661" max="15" man="1"/>
        <brk id="676" max="15" man="1"/>
        <brk id="713" max="15" man="1"/>
        <brk id="746" max="15" man="1"/>
        <brk id="775" max="15" man="1"/>
        <brk id="794" max="15" man="1"/>
        <brk id="840" max="15" man="1"/>
        <brk id="864" max="15" man="1"/>
        <brk id="894" max="15" man="1"/>
        <brk id="905" max="15" man="1"/>
        <brk id="936" max="15" man="1"/>
        <brk id="949" max="15" man="1"/>
        <brk id="982" max="15" man="1"/>
        <brk id="1015" max="15" man="1"/>
        <brk id="1091" max="14" man="1"/>
        <brk id="1146" max="14" man="1"/>
        <brk id="1161" max="10" man="1"/>
        <brk id="1197" max="10" man="1"/>
        <brk id="1237" max="10" man="1"/>
        <brk id="1276" max="10" man="1"/>
        <brk id="1314" max="10" man="1"/>
        <brk id="1350" max="10" man="1"/>
        <brk id="1387" max="10" man="1"/>
        <brk id="1425" max="10" man="1"/>
        <brk id="1460" max="10" man="1"/>
        <brk id="1496" max="10" man="1"/>
        <brk id="1536" max="10" man="1"/>
        <brk id="1575" max="10" man="1"/>
        <brk id="1614" max="10" man="1"/>
        <brk id="1654" max="10" man="1"/>
        <brk id="1692" max="10" man="1"/>
        <brk id="1727" max="10" man="1"/>
        <brk id="1757" max="10" man="1"/>
        <brk id="1794" max="10" man="1"/>
        <brk id="1831" max="10" man="1"/>
        <brk id="1866" max="10" man="1"/>
        <brk id="1908" max="10" man="1"/>
        <brk id="1962" max="10" man="1"/>
      </rowBreaks>
      <pageMargins left="0" right="0" top="0.9055118110236221" bottom="0" header="0" footer="0"/>
      <printOptions horizontalCentered="1"/>
      <pageSetup paperSize="8" scale="29" fitToHeight="0" orientation="landscape" r:id="rId20"/>
    </customSheetView>
    <customSheetView guid="{C8C7D91A-0101-429D-A7C4-25C2A366909A}" scale="46" showPageBreaks="1" outlineSymbols="0" zeroValues="0" fitToPage="1" showAutoFilter="1" hiddenRows="1" hiddenColumns="1" view="pageBreakPreview" topLeftCell="A4">
      <pane xSplit="2" ySplit="7" topLeftCell="C863" activePane="bottomRight" state="frozen"/>
      <selection pane="bottomRight" activeCell="N1075" sqref="N1075"/>
      <rowBreaks count="42" manualBreakCount="42">
        <brk id="97" max="15" man="1"/>
        <brk id="129" max="15" man="1"/>
        <brk id="159" max="15" man="1"/>
        <brk id="214" max="16383" man="1"/>
        <brk id="256" max="16383" man="1"/>
        <brk id="310" max="16383" man="1"/>
        <brk id="378" max="15" man="1"/>
        <brk id="420" max="15" man="1"/>
        <brk id="455" max="15" man="1"/>
        <brk id="502" max="15" man="1"/>
        <brk id="565" max="15" man="1"/>
        <brk id="646" max="15" man="1"/>
        <brk id="702" max="16383" man="1"/>
        <brk id="763" max="16383" man="1"/>
        <brk id="821" max="24" man="1"/>
        <brk id="906" max="15" man="1"/>
        <brk id="956" max="15" man="1"/>
        <brk id="1013" max="15" man="1"/>
        <brk id="1084" max="14" man="1"/>
        <brk id="1139" max="14" man="1"/>
        <brk id="1154" max="10" man="1"/>
        <brk id="1183" max="10" man="1"/>
        <brk id="1223" max="10" man="1"/>
        <brk id="1262" max="10" man="1"/>
        <brk id="1300" max="10" man="1"/>
        <brk id="1336" max="10" man="1"/>
        <brk id="1373" max="10" man="1"/>
        <brk id="1411" max="10" man="1"/>
        <brk id="1446" max="10" man="1"/>
        <brk id="1482" max="10" man="1"/>
        <brk id="1522" max="10" man="1"/>
        <brk id="1561" max="10" man="1"/>
        <brk id="1600" max="10" man="1"/>
        <brk id="1640" max="10" man="1"/>
        <brk id="1678" max="10" man="1"/>
        <brk id="1713" max="10" man="1"/>
        <brk id="1743" max="10" man="1"/>
        <brk id="1780" max="10" man="1"/>
        <brk id="1817" max="10" man="1"/>
        <brk id="1852" max="10" man="1"/>
        <brk id="1894" max="10" man="1"/>
        <brk id="1948" max="10" man="1"/>
      </rowBreaks>
      <pageMargins left="0" right="0" top="0.9055118110236221" bottom="0" header="0" footer="0"/>
      <printOptions horizontalCentered="1"/>
      <pageSetup paperSize="8" scale="34" fitToHeight="0" orientation="landscape" r:id="rId21"/>
      <autoFilter ref="A9:V1172"/>
    </customSheetView>
    <customSheetView guid="{CB1A56DC-A135-41E6-8A02-AE4E518C879F}" scale="50" showPageBreaks="1" fitToPage="1" view="pageBreakPreview" topLeftCell="A4">
      <pane xSplit="2" ySplit="7" topLeftCell="C408" activePane="bottomRight" state="frozen"/>
      <selection pane="bottomRight" activeCell="G421" sqref="G421"/>
      <rowBreaks count="38" manualBreakCount="38">
        <brk id="101" max="20" man="1"/>
        <brk id="136" max="20" man="1"/>
        <brk id="184" max="20" man="1"/>
        <brk id="256" max="20" man="1"/>
        <brk id="304" max="20" man="1"/>
        <brk id="430" max="20" man="1"/>
        <brk id="489" max="20" man="1"/>
        <brk id="531" max="20" man="1"/>
        <brk id="569" max="20" man="1"/>
        <brk id="641" max="20" man="1"/>
        <brk id="709" max="20" man="1"/>
        <brk id="784" max="20" man="1"/>
        <brk id="856" max="20" man="1"/>
        <brk id="918" max="20" man="1"/>
        <brk id="1049" max="20" man="1"/>
        <brk id="1110" max="20" man="1"/>
        <brk id="1164" max="20" man="1"/>
        <brk id="1236" max="10" man="1"/>
        <brk id="1276" max="10" man="1"/>
        <brk id="1315" max="10" man="1"/>
        <brk id="1353" max="10" man="1"/>
        <brk id="1389" max="10" man="1"/>
        <brk id="1426" max="10" man="1"/>
        <brk id="1464" max="10" man="1"/>
        <brk id="1499" max="10" man="1"/>
        <brk id="1535" max="10" man="1"/>
        <brk id="1575" max="10" man="1"/>
        <brk id="1614" max="10" man="1"/>
        <brk id="1653" max="10" man="1"/>
        <brk id="1693" max="10" man="1"/>
        <brk id="1731" max="10" man="1"/>
        <brk id="1766" max="10" man="1"/>
        <brk id="1796" max="10" man="1"/>
        <brk id="1833" max="10" man="1"/>
        <brk id="1870" max="10" man="1"/>
        <brk id="1905" max="10" man="1"/>
        <brk id="1947" max="10" man="1"/>
        <brk id="2001" max="10" man="1"/>
      </rowBreaks>
      <pageMargins left="0" right="0" top="0.9055118110236221" bottom="0" header="0" footer="0"/>
      <printOptions horizontalCentered="1"/>
      <pageSetup paperSize="8" scale="16" fitToHeight="0" orientation="landscape" r:id="rId22"/>
    </customSheetView>
    <customSheetView guid="{2F7AC811-CA37-46E3-866E-6E10DF43054A}" scale="60" showPageBreaks="1" outlineSymbols="0" zeroValues="0" fitToPage="1" showAutoFilter="1" view="pageBreakPreview" topLeftCell="A4">
      <pane xSplit="2" ySplit="7" topLeftCell="C776" activePane="bottomRight" state="frozen"/>
      <selection pane="bottomRight" activeCell="N792" sqref="N792"/>
      <rowBreaks count="47" manualBreakCount="47">
        <brk id="67" max="24" man="1"/>
        <brk id="97" max="15" man="1"/>
        <brk id="129" max="15" man="1"/>
        <brk id="171" max="15" man="1"/>
        <brk id="227" max="15" man="1"/>
        <brk id="267" max="15" man="1"/>
        <brk id="321" max="15" man="1"/>
        <brk id="385" max="24" man="1"/>
        <brk id="390" max="15" man="1"/>
        <brk id="432" max="15" man="1"/>
        <brk id="467" max="15" man="1"/>
        <brk id="514" max="15" man="1"/>
        <brk id="577" max="15" man="1"/>
        <brk id="656" max="24" man="1"/>
        <brk id="665" max="15" man="1"/>
        <brk id="723" max="15" man="1"/>
        <brk id="784" max="15" man="1"/>
        <brk id="858" max="24" man="1"/>
        <brk id="943" max="15" man="1"/>
        <brk id="993" max="15" man="1"/>
        <brk id="1048" max="24" man="1"/>
        <brk id="1050" max="15" man="1"/>
        <brk id="1118" max="24" man="1"/>
        <brk id="1121" max="14" man="1"/>
        <brk id="1176" max="14" man="1"/>
        <brk id="1191" max="10" man="1"/>
        <brk id="1227" max="10" man="1"/>
        <brk id="1267" max="10" man="1"/>
        <brk id="1306" max="10" man="1"/>
        <brk id="1344" max="10" man="1"/>
        <brk id="1380" max="10" man="1"/>
        <brk id="1417" max="10" man="1"/>
        <brk id="1455" max="10" man="1"/>
        <brk id="1490" max="10" man="1"/>
        <brk id="1526" max="10" man="1"/>
        <brk id="1566" max="10" man="1"/>
        <brk id="1605" max="10" man="1"/>
        <brk id="1644" max="10" man="1"/>
        <brk id="1684" max="10" man="1"/>
        <brk id="1722" max="10" man="1"/>
        <brk id="1757" max="10" man="1"/>
        <brk id="1787" max="10" man="1"/>
        <brk id="1824" max="10" man="1"/>
        <brk id="1861" max="10" man="1"/>
        <brk id="1896" max="10" man="1"/>
        <brk id="1938" max="10" man="1"/>
        <brk id="1992" max="10" man="1"/>
      </rowBreaks>
      <pageMargins left="0" right="0" top="0.9055118110236221" bottom="0" header="0" footer="0"/>
      <printOptions horizontalCentered="1"/>
      <pageSetup paperSize="8" scale="16" fitToHeight="0" orientation="landscape" r:id="rId23"/>
      <autoFilter ref="A9:S1185"/>
    </customSheetView>
    <customSheetView guid="{7B245AB0-C2AF-4822-BFC4-2399F85856C1}" scale="40" showPageBreaks="1" outlineSymbols="0" zeroValues="0" fitToPage="1" printArea="1" showAutoFilter="1" hiddenColumns="1" view="pageBreakPreview" topLeftCell="A4">
      <pane xSplit="4" ySplit="7" topLeftCell="F182" activePane="bottomRight" state="frozen"/>
      <selection pane="bottomRight" activeCell="F190" sqref="F190"/>
      <rowBreaks count="29" manualBreakCount="29">
        <brk id="180" max="18" man="1"/>
        <brk id="214" max="18" man="1"/>
        <brk id="1037" max="18" man="1"/>
        <brk id="1087" max="18" man="1"/>
        <brk id="1144" max="18" man="1"/>
        <brk id="1215" max="18" man="1"/>
        <brk id="1270" max="14" man="1"/>
        <brk id="1285" max="10" man="1"/>
        <brk id="1321" max="10" man="1"/>
        <brk id="1361" max="10" man="1"/>
        <brk id="1400" max="10" man="1"/>
        <brk id="1438" max="10" man="1"/>
        <brk id="1474" max="10" man="1"/>
        <brk id="1511" max="10" man="1"/>
        <brk id="1549" max="10" man="1"/>
        <brk id="1584" max="10" man="1"/>
        <brk id="1620" max="10" man="1"/>
        <brk id="1660" max="10" man="1"/>
        <brk id="1699" max="10" man="1"/>
        <brk id="1738" max="10" man="1"/>
        <brk id="1778" max="10" man="1"/>
        <brk id="1816" max="10" man="1"/>
        <brk id="1851" max="10" man="1"/>
        <brk id="1881" max="10" man="1"/>
        <brk id="1918" max="10" man="1"/>
        <brk id="1955" max="10" man="1"/>
        <brk id="1990" max="10" man="1"/>
        <brk id="2032" max="10" man="1"/>
        <brk id="2086" max="10" man="1"/>
      </rowBreaks>
      <pageMargins left="0" right="0" top="0.9055118110236221" bottom="0" header="0" footer="0"/>
      <printOptions horizontalCentered="1"/>
      <pageSetup paperSize="8" scale="38" fitToHeight="0" orientation="landscape" r:id="rId24"/>
      <autoFilter ref="A7:P404"/>
    </customSheetView>
    <customSheetView guid="{A0A3CD9B-2436-40D7-91DB-589A95FBBF00}" scale="40" showPageBreaks="1" outlineSymbols="0" zeroValues="0" fitToPage="1" printArea="1" showAutoFilter="1" hiddenColumns="1" view="pageBreakPreview" topLeftCell="A4">
      <pane xSplit="4" ySplit="4" topLeftCell="F8" activePane="bottomRight" state="frozen"/>
      <selection pane="bottomRight" activeCell="B43" sqref="B43"/>
      <rowBreaks count="29" manualBreakCount="29">
        <brk id="174" max="18" man="1"/>
        <brk id="208" max="18" man="1"/>
        <brk id="1031" max="18" man="1"/>
        <brk id="1081" max="18" man="1"/>
        <brk id="1138" max="18" man="1"/>
        <brk id="1209" max="18" man="1"/>
        <brk id="1264" max="14" man="1"/>
        <brk id="1279" max="10" man="1"/>
        <brk id="1315" max="10" man="1"/>
        <brk id="1355" max="10" man="1"/>
        <brk id="1394" max="10" man="1"/>
        <brk id="1432" max="10" man="1"/>
        <brk id="1468" max="10" man="1"/>
        <brk id="1505" max="10" man="1"/>
        <brk id="1543" max="10" man="1"/>
        <brk id="1578" max="10" man="1"/>
        <brk id="1614" max="10" man="1"/>
        <brk id="1654" max="10" man="1"/>
        <brk id="1693" max="10" man="1"/>
        <brk id="1732" max="10" man="1"/>
        <brk id="1772" max="10" man="1"/>
        <brk id="1810" max="10" man="1"/>
        <brk id="1845" max="10" man="1"/>
        <brk id="1875" max="10" man="1"/>
        <brk id="1912" max="10" man="1"/>
        <brk id="1949" max="10" man="1"/>
        <brk id="1984" max="10" man="1"/>
        <brk id="2026" max="10" man="1"/>
        <brk id="2080" max="10" man="1"/>
      </rowBreaks>
      <pageMargins left="0" right="0" top="0.9055118110236221" bottom="0" header="0" footer="0"/>
      <printOptions horizontalCentered="1"/>
      <pageSetup paperSize="9" scale="38" fitToHeight="0" orientation="landscape" r:id="rId25"/>
      <autoFilter ref="A7:P404"/>
    </customSheetView>
    <customSheetView guid="{99950613-28E7-4EC2-B918-559A2757B0A9}" scale="50" showPageBreaks="1" outlineSymbols="0" zeroValues="0" fitToPage="1" printArea="1" showAutoFilter="1" hiddenColumns="1" view="pageBreakPreview" topLeftCell="A5">
      <pane xSplit="4" ySplit="10" topLeftCell="F176" activePane="bottomRight" state="frozen"/>
      <selection pane="bottomRight" activeCell="L33" sqref="L33"/>
      <rowBreaks count="30" manualBreakCount="30">
        <brk id="28" max="15" man="1"/>
        <brk id="40" max="15" man="1"/>
        <brk id="196" max="18" man="1"/>
        <brk id="1019" max="18" man="1"/>
        <brk id="1069" max="18" man="1"/>
        <brk id="1126" max="18" man="1"/>
        <brk id="1197" max="18" man="1"/>
        <brk id="1252" max="14" man="1"/>
        <brk id="1267" max="10" man="1"/>
        <brk id="1303" max="10" man="1"/>
        <brk id="1343" max="10" man="1"/>
        <brk id="1382" max="10" man="1"/>
        <brk id="1420" max="10" man="1"/>
        <brk id="1456" max="10" man="1"/>
        <brk id="1493" max="10" man="1"/>
        <brk id="1531" max="10" man="1"/>
        <brk id="1566" max="10" man="1"/>
        <brk id="1602" max="10" man="1"/>
        <brk id="1642" max="10" man="1"/>
        <brk id="1681" max="10" man="1"/>
        <brk id="1720" max="10" man="1"/>
        <brk id="1760" max="10" man="1"/>
        <brk id="1798" max="10" man="1"/>
        <brk id="1833" max="10" man="1"/>
        <brk id="1863" max="10" man="1"/>
        <brk id="1900" max="10" man="1"/>
        <brk id="1937" max="10" man="1"/>
        <brk id="1972" max="10" man="1"/>
        <brk id="2014" max="10" man="1"/>
        <brk id="2068" max="10" man="1"/>
      </rowBreaks>
      <pageMargins left="0" right="0" top="0.67" bottom="0" header="0" footer="0"/>
      <printOptions horizontalCentered="1"/>
      <pageSetup paperSize="8" scale="37" fitToHeight="0" orientation="landscape" horizontalDpi="4294967293" r:id="rId26"/>
      <autoFilter ref="A7:P386"/>
    </customSheetView>
    <customSheetView guid="{D95852A1-B0FC-4AC5-B62B-5CCBE05B0D15}" scale="40" showPageBreaks="1" outlineSymbols="0" zeroValues="0" fitToPage="1" printArea="1" showAutoFilter="1" hiddenColumns="1" view="pageBreakPreview" topLeftCell="A5">
      <pane xSplit="4" ySplit="4" topLeftCell="K111" activePane="bottomRight" state="frozen"/>
      <selection pane="bottomRight" activeCell="P125" sqref="P125"/>
      <rowBreaks count="29" manualBreakCount="29">
        <brk id="24" max="15" man="1"/>
        <brk id="33" max="15" man="1"/>
        <brk id="215" max="18" man="1"/>
        <brk id="265" max="18" man="1"/>
        <brk id="322" max="18" man="1"/>
        <brk id="393" max="18" man="1"/>
        <brk id="448" max="14" man="1"/>
        <brk id="463" max="10" man="1"/>
        <brk id="499" max="10" man="1"/>
        <brk id="539" max="10" man="1"/>
        <brk id="578" max="10" man="1"/>
        <brk id="616" max="10" man="1"/>
        <brk id="652" max="10" man="1"/>
        <brk id="689" max="10" man="1"/>
        <brk id="727" max="10" man="1"/>
        <brk id="762" max="10" man="1"/>
        <brk id="798" max="10" man="1"/>
        <brk id="838" max="10" man="1"/>
        <brk id="877" max="10" man="1"/>
        <brk id="916" max="10" man="1"/>
        <brk id="956" max="10" man="1"/>
        <brk id="994" max="10" man="1"/>
        <brk id="1029" max="10" man="1"/>
        <brk id="1059" max="10" man="1"/>
        <brk id="1096" max="10" man="1"/>
        <brk id="1133" max="10" man="1"/>
        <brk id="1168" max="10" man="1"/>
        <brk id="1210" max="10" man="1"/>
        <brk id="1264" max="10" man="1"/>
      </rowBreaks>
      <pageMargins left="0" right="0" top="0.9055118110236221" bottom="0" header="0" footer="0"/>
      <printOptions horizontalCentered="1"/>
      <pageSetup paperSize="9" scale="26" fitToHeight="0" orientation="landscape" r:id="rId27"/>
      <autoFilter ref="A7:P385"/>
    </customSheetView>
  </customSheetViews>
  <mergeCells count="92">
    <mergeCell ref="D130:D131"/>
    <mergeCell ref="E130:E131"/>
    <mergeCell ref="F130:F131"/>
    <mergeCell ref="J137:J138"/>
    <mergeCell ref="G137:G138"/>
    <mergeCell ref="G130:G131"/>
    <mergeCell ref="H130:H131"/>
    <mergeCell ref="I130:I131"/>
    <mergeCell ref="I137:I138"/>
    <mergeCell ref="K55:K60"/>
    <mergeCell ref="F21:F23"/>
    <mergeCell ref="G21:G23"/>
    <mergeCell ref="I21:I23"/>
    <mergeCell ref="J29:J30"/>
    <mergeCell ref="G29:G30"/>
    <mergeCell ref="H29:H30"/>
    <mergeCell ref="I29:I30"/>
    <mergeCell ref="J21:J23"/>
    <mergeCell ref="F29:F30"/>
    <mergeCell ref="H21:H23"/>
    <mergeCell ref="K15:K20"/>
    <mergeCell ref="K37:K42"/>
    <mergeCell ref="K49:K54"/>
    <mergeCell ref="K21:K28"/>
    <mergeCell ref="K29:K35"/>
    <mergeCell ref="K43:K48"/>
    <mergeCell ref="A3:K3"/>
    <mergeCell ref="G6:H6"/>
    <mergeCell ref="A9:A14"/>
    <mergeCell ref="A5:A7"/>
    <mergeCell ref="E6:F6"/>
    <mergeCell ref="D6:D7"/>
    <mergeCell ref="C5:D5"/>
    <mergeCell ref="C6:C7"/>
    <mergeCell ref="B5:B7"/>
    <mergeCell ref="I5:I7"/>
    <mergeCell ref="J5:J7"/>
    <mergeCell ref="K5:K7"/>
    <mergeCell ref="E5:H5"/>
    <mergeCell ref="K9:K14"/>
    <mergeCell ref="E29:E30"/>
    <mergeCell ref="A15:A20"/>
    <mergeCell ref="B21:B23"/>
    <mergeCell ref="C21:C23"/>
    <mergeCell ref="D21:D23"/>
    <mergeCell ref="E21:E23"/>
    <mergeCell ref="A21:A22"/>
    <mergeCell ref="B29:B30"/>
    <mergeCell ref="A29:A30"/>
    <mergeCell ref="C29:C30"/>
    <mergeCell ref="D29:D30"/>
    <mergeCell ref="A137:A138"/>
    <mergeCell ref="K118:K123"/>
    <mergeCell ref="K100:K105"/>
    <mergeCell ref="K106:K111"/>
    <mergeCell ref="K112:K117"/>
    <mergeCell ref="A130:A136"/>
    <mergeCell ref="K130:K136"/>
    <mergeCell ref="B137:B138"/>
    <mergeCell ref="C137:C138"/>
    <mergeCell ref="D137:D138"/>
    <mergeCell ref="E137:E138"/>
    <mergeCell ref="F137:F138"/>
    <mergeCell ref="J130:J131"/>
    <mergeCell ref="H137:H138"/>
    <mergeCell ref="B130:B131"/>
    <mergeCell ref="C130:C131"/>
    <mergeCell ref="B63:B64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K180:K184"/>
    <mergeCell ref="K150:K155"/>
    <mergeCell ref="K144:K149"/>
    <mergeCell ref="K124:K129"/>
    <mergeCell ref="K94:K99"/>
    <mergeCell ref="K170:K175"/>
    <mergeCell ref="K137:K143"/>
    <mergeCell ref="K156:K157"/>
    <mergeCell ref="K158:K161"/>
    <mergeCell ref="K163:K168"/>
    <mergeCell ref="K88:K93"/>
    <mergeCell ref="K82:K87"/>
    <mergeCell ref="K76:K81"/>
    <mergeCell ref="K70:K75"/>
    <mergeCell ref="K63:K69"/>
  </mergeCells>
  <phoneticPr fontId="4" type="noConversion"/>
  <printOptions horizontalCentered="1"/>
  <pageMargins left="0" right="0" top="0.9055118110236221" bottom="0" header="0" footer="0"/>
  <pageSetup paperSize="8" scale="39" fitToHeight="0" orientation="landscape" horizontalDpi="4294967293" r:id="rId28"/>
  <rowBreaks count="33" manualBreakCount="33">
    <brk id="42" max="10" man="1"/>
    <brk id="87" max="10" man="1"/>
    <brk id="129" max="10" man="1"/>
    <brk id="149" max="10" man="1"/>
    <brk id="175" max="10" man="1"/>
    <brk id="204" max="18" man="1"/>
    <brk id="1021" max="18" man="1"/>
    <brk id="1071" max="18" man="1"/>
    <brk id="1128" max="18" man="1"/>
    <brk id="1199" max="18" man="1"/>
    <brk id="1254" max="14" man="1"/>
    <brk id="1269" max="10" man="1"/>
    <brk id="1305" max="10" man="1"/>
    <brk id="1345" max="10" man="1"/>
    <brk id="1384" max="10" man="1"/>
    <brk id="1422" max="10" man="1"/>
    <brk id="1458" max="10" man="1"/>
    <brk id="1495" max="10" man="1"/>
    <brk id="1533" max="10" man="1"/>
    <brk id="1568" max="10" man="1"/>
    <brk id="1604" max="10" man="1"/>
    <brk id="1644" max="10" man="1"/>
    <brk id="1683" max="10" man="1"/>
    <brk id="1722" max="10" man="1"/>
    <brk id="1762" max="10" man="1"/>
    <brk id="1800" max="10" man="1"/>
    <brk id="1835" max="10" man="1"/>
    <brk id="1865" max="10" man="1"/>
    <brk id="1902" max="10" man="1"/>
    <brk id="1939" max="10" man="1"/>
    <brk id="1974" max="10" man="1"/>
    <brk id="2016" max="10" man="1"/>
    <brk id="2070" max="10" man="1"/>
  </rowBreaks>
  <colBreaks count="1" manualBreakCount="1">
    <brk id="11" max="182" man="1"/>
  </colBreaks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01.02.2017</vt:lpstr>
      <vt:lpstr>'на 01.02.2017'!Заголовки_для_печати</vt:lpstr>
      <vt:lpstr>'на 01.02.2017'!Область_печати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Задума Инна Павловна</dc:creator>
  <cp:lastModifiedBy>Булбук Юлия Михайловна</cp:lastModifiedBy>
  <cp:lastPrinted>2017-02-08T04:06:45Z</cp:lastPrinted>
  <dcterms:created xsi:type="dcterms:W3CDTF">2011-12-13T05:34:09Z</dcterms:created>
  <dcterms:modified xsi:type="dcterms:W3CDTF">2017-03-24T10:39:20Z</dcterms:modified>
</cp:coreProperties>
</file>